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tables/table14.xml" ContentType="application/vnd.openxmlformats-officedocument.spreadsheetml.table+xml"/>
  <Override PartName="/xl/queryTables/queryTable14.xml" ContentType="application/vnd.openxmlformats-officedocument.spreadsheetml.queryTable+xml"/>
  <Override PartName="/xl/tables/table15.xml" ContentType="application/vnd.openxmlformats-officedocument.spreadsheetml.table+xml"/>
  <Override PartName="/xl/queryTables/queryTable15.xml" ContentType="application/vnd.openxmlformats-officedocument.spreadsheetml.queryTable+xml"/>
  <Override PartName="/xl/tables/table16.xml" ContentType="application/vnd.openxmlformats-officedocument.spreadsheetml.table+xml"/>
  <Override PartName="/xl/queryTables/queryTable16.xml" ContentType="application/vnd.openxmlformats-officedocument.spreadsheetml.queryTable+xml"/>
  <Override PartName="/xl/tables/table17.xml" ContentType="application/vnd.openxmlformats-officedocument.spreadsheetml.table+xml"/>
  <Override PartName="/xl/queryTables/queryTable17.xml" ContentType="application/vnd.openxmlformats-officedocument.spreadsheetml.queryTable+xml"/>
  <Override PartName="/xl/tables/table18.xml" ContentType="application/vnd.openxmlformats-officedocument.spreadsheetml.table+xml"/>
  <Override PartName="/xl/queryTables/queryTable18.xml" ContentType="application/vnd.openxmlformats-officedocument.spreadsheetml.queryTable+xml"/>
  <Override PartName="/xl/tables/table19.xml" ContentType="application/vnd.openxmlformats-officedocument.spreadsheetml.table+xml"/>
  <Override PartName="/xl/queryTables/queryTable19.xml" ContentType="application/vnd.openxmlformats-officedocument.spreadsheetml.queryTable+xml"/>
  <Override PartName="/xl/tables/table20.xml" ContentType="application/vnd.openxmlformats-officedocument.spreadsheetml.table+xml"/>
  <Override PartName="/xl/queryTables/queryTable20.xml" ContentType="application/vnd.openxmlformats-officedocument.spreadsheetml.queryTable+xml"/>
  <Override PartName="/xl/tables/table21.xml" ContentType="application/vnd.openxmlformats-officedocument.spreadsheetml.table+xml"/>
  <Override PartName="/xl/queryTables/queryTable21.xml" ContentType="application/vnd.openxmlformats-officedocument.spreadsheetml.queryTable+xml"/>
  <Override PartName="/xl/tables/table22.xml" ContentType="application/vnd.openxmlformats-officedocument.spreadsheetml.table+xml"/>
  <Override PartName="/xl/queryTables/queryTable22.xml" ContentType="application/vnd.openxmlformats-officedocument.spreadsheetml.queryTable+xml"/>
  <Override PartName="/xl/tables/table23.xml" ContentType="application/vnd.openxmlformats-officedocument.spreadsheetml.table+xml"/>
  <Override PartName="/xl/queryTables/queryTable23.xml" ContentType="application/vnd.openxmlformats-officedocument.spreadsheetml.queryTable+xml"/>
  <Override PartName="/xl/tables/table24.xml" ContentType="application/vnd.openxmlformats-officedocument.spreadsheetml.table+xml"/>
  <Override PartName="/xl/queryTables/queryTable24.xml" ContentType="application/vnd.openxmlformats-officedocument.spreadsheetml.queryTable+xml"/>
  <Override PartName="/xl/tables/table25.xml" ContentType="application/vnd.openxmlformats-officedocument.spreadsheetml.table+xml"/>
  <Override PartName="/xl/queryTables/queryTable25.xml" ContentType="application/vnd.openxmlformats-officedocument.spreadsheetml.queryTable+xml"/>
  <Override PartName="/xl/tables/table26.xml" ContentType="application/vnd.openxmlformats-officedocument.spreadsheetml.table+xml"/>
  <Override PartName="/xl/queryTables/queryTable26.xml" ContentType="application/vnd.openxmlformats-officedocument.spreadsheetml.queryTable+xml"/>
  <Override PartName="/xl/tables/table27.xml" ContentType="application/vnd.openxmlformats-officedocument.spreadsheetml.table+xml"/>
  <Override PartName="/xl/queryTables/queryTable27.xml" ContentType="application/vnd.openxmlformats-officedocument.spreadsheetml.queryTable+xml"/>
  <Override PartName="/xl/tables/table28.xml" ContentType="application/vnd.openxmlformats-officedocument.spreadsheetml.table+xml"/>
  <Override PartName="/xl/queryTables/queryTable28.xml" ContentType="application/vnd.openxmlformats-officedocument.spreadsheetml.queryTable+xml"/>
  <Override PartName="/xl/tables/table29.xml" ContentType="application/vnd.openxmlformats-officedocument.spreadsheetml.table+xml"/>
  <Override PartName="/xl/queryTables/queryTable29.xml" ContentType="application/vnd.openxmlformats-officedocument.spreadsheetml.queryTable+xml"/>
  <Override PartName="/xl/tables/table30.xml" ContentType="application/vnd.openxmlformats-officedocument.spreadsheetml.table+xml"/>
  <Override PartName="/xl/queryTables/queryTable30.xml" ContentType="application/vnd.openxmlformats-officedocument.spreadsheetml.queryTable+xml"/>
  <Override PartName="/xl/tables/table31.xml" ContentType="application/vnd.openxmlformats-officedocument.spreadsheetml.table+xml"/>
  <Override PartName="/xl/queryTables/queryTable31.xml" ContentType="application/vnd.openxmlformats-officedocument.spreadsheetml.queryTable+xml"/>
  <Override PartName="/xl/tables/table32.xml" ContentType="application/vnd.openxmlformats-officedocument.spreadsheetml.table+xml"/>
  <Override PartName="/xl/queryTables/queryTable32.xml" ContentType="application/vnd.openxmlformats-officedocument.spreadsheetml.queryTable+xml"/>
  <Override PartName="/xl/tables/table33.xml" ContentType="application/vnd.openxmlformats-officedocument.spreadsheetml.table+xml"/>
  <Override PartName="/xl/queryTables/queryTable33.xml" ContentType="application/vnd.openxmlformats-officedocument.spreadsheetml.queryTable+xml"/>
  <Override PartName="/xl/tables/table34.xml" ContentType="application/vnd.openxmlformats-officedocument.spreadsheetml.table+xml"/>
  <Override PartName="/xl/queryTables/queryTable34.xml" ContentType="application/vnd.openxmlformats-officedocument.spreadsheetml.queryTable+xml"/>
  <Override PartName="/xl/tables/table35.xml" ContentType="application/vnd.openxmlformats-officedocument.spreadsheetml.table+xml"/>
  <Override PartName="/xl/queryTables/queryTable35.xml" ContentType="application/vnd.openxmlformats-officedocument.spreadsheetml.queryTable+xml"/>
  <Override PartName="/xl/tables/table36.xml" ContentType="application/vnd.openxmlformats-officedocument.spreadsheetml.table+xml"/>
  <Override PartName="/xl/queryTables/queryTable36.xml" ContentType="application/vnd.openxmlformats-officedocument.spreadsheetml.queryTable+xml"/>
  <Override PartName="/xl/tables/table37.xml" ContentType="application/vnd.openxmlformats-officedocument.spreadsheetml.table+xml"/>
  <Override PartName="/xl/queryTables/queryTable37.xml" ContentType="application/vnd.openxmlformats-officedocument.spreadsheetml.queryTable+xml"/>
  <Override PartName="/xl/tables/table38.xml" ContentType="application/vnd.openxmlformats-officedocument.spreadsheetml.table+xml"/>
  <Override PartName="/xl/queryTables/queryTable38.xml" ContentType="application/vnd.openxmlformats-officedocument.spreadsheetml.queryTable+xml"/>
  <Override PartName="/xl/pivotTables/pivotTable1.xml" ContentType="application/vnd.openxmlformats-officedocument.spreadsheetml.pivotTable+xml"/>
  <Override PartName="/xl/tables/table39.xml" ContentType="application/vnd.openxmlformats-officedocument.spreadsheetml.table+xml"/>
  <Override PartName="/xl/queryTables/queryTable39.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sarahklem/r/med_migration/"/>
    </mc:Choice>
  </mc:AlternateContent>
  <xr:revisionPtr revIDLastSave="0" documentId="13_ncr:1_{8AE602BB-133E-AC4B-B6B9-2495E0D61F54}" xr6:coauthVersionLast="45" xr6:coauthVersionMax="45" xr10:uidLastSave="{00000000-0000-0000-0000-000000000000}"/>
  <bookViews>
    <workbookView xWindow="0" yWindow="460" windowWidth="28800" windowHeight="17540" xr2:uid="{00000000-000D-0000-FFFF-FFFF00000000}"/>
  </bookViews>
  <sheets>
    <sheet name="COMBINED" sheetId="24" r:id="rId1"/>
    <sheet name="Introduction" sheetId="13" r:id="rId2"/>
    <sheet name="EUROPE_SUMMARY" sheetId="1" r:id="rId3"/>
    <sheet name="Source" sheetId="12" r:id="rId4"/>
    <sheet name="greece comp" sheetId="20" r:id="rId5"/>
    <sheet name="italy comp" sheetId="21" r:id="rId6"/>
    <sheet name="Arrivals - Greece" sheetId="14" r:id="rId7"/>
    <sheet name="Arrivals - Italy" sheetId="15" r:id="rId8"/>
    <sheet name="Arrivals - Spain" sheetId="16" r:id="rId9"/>
    <sheet name="Arrivals - Cyprus" sheetId="17" r:id="rId10"/>
    <sheet name="Daily Arrivals to Greece" sheetId="18" r:id="rId11"/>
    <sheet name="Sheet4" sheetId="23" r:id="rId12"/>
    <sheet name="Daily Arrivals to Italy" sheetId="19" r:id="rId13"/>
  </sheets>
  <definedNames>
    <definedName name="Admin_Months">Source!$BG$6:$BH$17</definedName>
    <definedName name="ExternalData_1" localSheetId="9" hidden="1">'Arrivals - Cyprus'!$A$1:$E$81</definedName>
    <definedName name="ExternalData_1" localSheetId="6" hidden="1">'Arrivals - Greece'!$A$1:$D$461</definedName>
    <definedName name="ExternalData_1" localSheetId="7" hidden="1">'Arrivals - Italy'!$A$1:$E$1058</definedName>
    <definedName name="ExternalData_1" localSheetId="10" hidden="1">'Daily Arrivals to Greece'!$A$1:$B$1512</definedName>
    <definedName name="ExternalData_1" localSheetId="12" hidden="1">'Daily Arrivals to Italy'!$A$1:$B$1340</definedName>
    <definedName name="ExternalData_1" localSheetId="3" hidden="1">Source!$A$6:$F$7</definedName>
    <definedName name="ExternalData_10" localSheetId="3" hidden="1">Source!$A$102:$D$147</definedName>
    <definedName name="ExternalData_11" localSheetId="3" hidden="1">Source!$A$152:$C$153</definedName>
    <definedName name="ExternalData_12" localSheetId="3" hidden="1">Source!$A$156:$C$157</definedName>
    <definedName name="ExternalData_13" localSheetId="3" hidden="1">Source!$A$160:$C$161</definedName>
    <definedName name="ExternalData_14" localSheetId="3" hidden="1">Source!$A$164:$C$165</definedName>
    <definedName name="ExternalData_15" localSheetId="3" hidden="1">Source!$A$168:$C$169</definedName>
    <definedName name="ExternalData_16" localSheetId="3" hidden="1">Source!$J$6:$M$64</definedName>
    <definedName name="ExternalData_17" localSheetId="3" hidden="1">Source!$O$6:$R$65</definedName>
    <definedName name="ExternalData_18" localSheetId="3" hidden="1">Source!$T$6:$W$64</definedName>
    <definedName name="ExternalData_19" localSheetId="3" hidden="1">Source!$A$173:$D$187</definedName>
    <definedName name="ExternalData_2" localSheetId="8" hidden="1">'Arrivals - Spain'!$A$1:$E$665</definedName>
    <definedName name="ExternalData_2" localSheetId="3" hidden="1">Source!$A$10:$F$11</definedName>
    <definedName name="ExternalData_20" localSheetId="3" hidden="1">Source!$AJ$6:$AL$77</definedName>
    <definedName name="ExternalData_21" localSheetId="3" hidden="1">Source!$Z$6:$AB$77</definedName>
    <definedName name="ExternalData_22" localSheetId="3" hidden="1">Source!$AE$54:$AG$77</definedName>
    <definedName name="ExternalData_23" localSheetId="3" hidden="1">Source!$AO$6:$AQ$77</definedName>
    <definedName name="ExternalData_24" localSheetId="3" hidden="1">Source!$BB$6:$BD$77</definedName>
    <definedName name="ExternalData_25" localSheetId="3" hidden="1">Source!$AT$42:$AV$77</definedName>
    <definedName name="ExternalData_26" localSheetId="3" hidden="1">Source!$AX$42:$AZ$77</definedName>
    <definedName name="ExternalData_27" localSheetId="3" hidden="1">Source!$A$243:$D$244</definedName>
    <definedName name="ExternalData_28" localSheetId="3" hidden="1">Source!$BG$32:$BI$67</definedName>
    <definedName name="ExternalData_29" localSheetId="3" hidden="1">Source!$BK$6:$BM$55</definedName>
    <definedName name="ExternalData_3" localSheetId="3" hidden="1">Source!$A$14:$F$15</definedName>
    <definedName name="ExternalData_30" localSheetId="3" hidden="1">Source!$A$196:$E$228</definedName>
    <definedName name="ExternalData_31" localSheetId="3" hidden="1">Source!$A$249:$D$250</definedName>
    <definedName name="ExternalData_32" localSheetId="3" hidden="1">Source!$A$255:$D$256</definedName>
    <definedName name="ExternalData_33" localSheetId="3" hidden="1">Source!$A$261:$D$262</definedName>
    <definedName name="ExternalData_4" localSheetId="3" hidden="1">Source!$A$18:$F$19</definedName>
    <definedName name="ExternalData_5" localSheetId="3" hidden="1">Source!$A$22:$D$33</definedName>
    <definedName name="ExternalData_6" localSheetId="3" hidden="1">Source!$A$36:$D$42</definedName>
    <definedName name="ExternalData_7" localSheetId="3" hidden="1">Source!$A$45:$D$55</definedName>
    <definedName name="ExternalData_8" localSheetId="3" hidden="1">Source!$A$59:$D$82</definedName>
    <definedName name="ExternalData_9" localSheetId="3" hidden="1">Source!$A$86:$D$97</definedName>
  </definedNames>
  <calcPr calcId="191029"/>
  <pivotCaches>
    <pivotCache cacheId="16"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9" i="24" l="1"/>
  <c r="J40" i="24"/>
  <c r="J41" i="24"/>
  <c r="J42" i="24"/>
  <c r="J43" i="24"/>
  <c r="J44" i="24"/>
  <c r="J45" i="24"/>
  <c r="J46" i="24"/>
  <c r="J47" i="24"/>
  <c r="J48" i="24"/>
  <c r="J49" i="24"/>
  <c r="J50" i="24"/>
  <c r="J51" i="24"/>
  <c r="J52" i="24"/>
  <c r="J53" i="24"/>
  <c r="J54" i="24"/>
  <c r="J55" i="24"/>
  <c r="J56" i="24"/>
  <c r="J57" i="24"/>
  <c r="J58" i="24"/>
  <c r="J59" i="24"/>
  <c r="J60" i="24"/>
  <c r="J61" i="24"/>
  <c r="J62" i="24"/>
  <c r="J63" i="24"/>
  <c r="J64" i="24"/>
  <c r="J65" i="24"/>
  <c r="J66" i="24"/>
  <c r="J67" i="24"/>
  <c r="J68" i="24"/>
  <c r="J69" i="24"/>
  <c r="J70" i="24"/>
  <c r="J71" i="24"/>
  <c r="J72" i="24"/>
  <c r="J38" i="24"/>
  <c r="I24" i="21"/>
  <c r="I25" i="21"/>
  <c r="I26" i="21"/>
  <c r="I27" i="21"/>
  <c r="I28" i="21"/>
  <c r="I29" i="21"/>
  <c r="I30" i="21"/>
  <c r="I31" i="21"/>
  <c r="I32" i="21"/>
  <c r="I33" i="21"/>
  <c r="I34" i="21"/>
  <c r="I35" i="21"/>
  <c r="I36" i="21"/>
  <c r="I37" i="21"/>
  <c r="I38" i="21"/>
  <c r="I39" i="21"/>
  <c r="I40" i="21"/>
  <c r="I41" i="21"/>
  <c r="I42" i="21"/>
  <c r="I43" i="21"/>
  <c r="I44" i="21"/>
  <c r="I45" i="21"/>
  <c r="I46" i="21"/>
  <c r="I47" i="21"/>
  <c r="I48" i="21"/>
  <c r="I49" i="21"/>
  <c r="I50" i="21"/>
  <c r="I51" i="21"/>
  <c r="I52" i="21"/>
  <c r="I53" i="21"/>
  <c r="I54" i="21"/>
  <c r="I55" i="21"/>
  <c r="I56" i="21"/>
  <c r="I57" i="21"/>
  <c r="I58" i="21"/>
  <c r="I59" i="21"/>
  <c r="I60" i="21"/>
  <c r="I61" i="21"/>
  <c r="I62" i="21"/>
  <c r="I63" i="21"/>
  <c r="I64" i="21"/>
  <c r="I65" i="21"/>
  <c r="I66" i="21"/>
  <c r="I67" i="21"/>
  <c r="I68" i="21"/>
  <c r="I69" i="21"/>
  <c r="I70" i="21"/>
  <c r="I71" i="21"/>
  <c r="I72" i="21"/>
  <c r="I23"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26" i="21"/>
  <c r="I24" i="20"/>
  <c r="I25" i="20"/>
  <c r="I26" i="20"/>
  <c r="I27" i="20"/>
  <c r="I28" i="20"/>
  <c r="I29" i="20"/>
  <c r="I30" i="20"/>
  <c r="I31" i="20"/>
  <c r="I32" i="20"/>
  <c r="I33" i="20"/>
  <c r="I34" i="20"/>
  <c r="I35" i="20"/>
  <c r="I36" i="20"/>
  <c r="I37" i="20"/>
  <c r="I38" i="20"/>
  <c r="I39" i="20"/>
  <c r="I40" i="20"/>
  <c r="I41" i="20"/>
  <c r="I42" i="20"/>
  <c r="I43" i="20"/>
  <c r="I44" i="20"/>
  <c r="I45" i="20"/>
  <c r="I46" i="20"/>
  <c r="I47" i="20"/>
  <c r="I48" i="20"/>
  <c r="I49" i="20"/>
  <c r="I50" i="20"/>
  <c r="I51" i="20"/>
  <c r="I52" i="20"/>
  <c r="I53" i="20"/>
  <c r="I54" i="20"/>
  <c r="I55" i="20"/>
  <c r="I56" i="20"/>
  <c r="I57" i="20"/>
  <c r="I58" i="20"/>
  <c r="I59" i="20"/>
  <c r="I60" i="20"/>
  <c r="I61" i="20"/>
  <c r="I62" i="20"/>
  <c r="I63" i="20"/>
  <c r="I64" i="20"/>
  <c r="I65" i="20"/>
  <c r="I66" i="20"/>
  <c r="I67" i="20"/>
  <c r="I68" i="20"/>
  <c r="I69" i="20"/>
  <c r="I70" i="20"/>
  <c r="I71" i="20"/>
  <c r="I72" i="20"/>
  <c r="I73" i="20"/>
  <c r="I23"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6" i="20"/>
  <c r="D25" i="20"/>
  <c r="D24" i="20"/>
  <c r="D23" i="20"/>
  <c r="D22" i="20"/>
  <c r="D21" i="20"/>
  <c r="D20" i="20"/>
  <c r="D19" i="20"/>
  <c r="D18" i="20"/>
  <c r="D17" i="20"/>
  <c r="D16" i="20"/>
  <c r="D15" i="20"/>
  <c r="D14" i="20"/>
  <c r="D13" i="20"/>
  <c r="D12" i="20"/>
  <c r="D11" i="20"/>
  <c r="D10" i="20"/>
  <c r="D9" i="20"/>
  <c r="D8" i="20"/>
  <c r="D7" i="20"/>
  <c r="D6" i="20"/>
  <c r="D5" i="20"/>
  <c r="D4" i="20"/>
  <c r="D3" i="20"/>
  <c r="F2" i="16" l="1"/>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F615" i="16"/>
  <c r="F616" i="16"/>
  <c r="F617" i="16"/>
  <c r="F618" i="16"/>
  <c r="F619" i="16"/>
  <c r="F620" i="16"/>
  <c r="F621" i="16"/>
  <c r="F622" i="16"/>
  <c r="F623" i="16"/>
  <c r="F624" i="16"/>
  <c r="F625" i="16"/>
  <c r="F626" i="16"/>
  <c r="F627" i="16"/>
  <c r="F628" i="16"/>
  <c r="F629" i="16"/>
  <c r="F630" i="16"/>
  <c r="F631" i="16"/>
  <c r="F632" i="16"/>
  <c r="F633" i="16"/>
  <c r="F634" i="16"/>
  <c r="F635" i="16"/>
  <c r="F636" i="16"/>
  <c r="F637" i="16"/>
  <c r="F638" i="16"/>
  <c r="F639" i="16"/>
  <c r="F640" i="16"/>
  <c r="F641" i="16"/>
  <c r="F642" i="16"/>
  <c r="F643" i="16"/>
  <c r="F644" i="16"/>
  <c r="F645" i="16"/>
  <c r="F646" i="16"/>
  <c r="F647" i="16"/>
  <c r="F648" i="16"/>
  <c r="F649" i="16"/>
  <c r="F650" i="16"/>
  <c r="F651" i="16"/>
  <c r="F652" i="16"/>
  <c r="F653" i="16"/>
  <c r="F654" i="16"/>
  <c r="F655" i="16"/>
  <c r="F656" i="16"/>
  <c r="F657" i="16"/>
  <c r="F658" i="16"/>
  <c r="F659" i="16"/>
  <c r="F660" i="16"/>
  <c r="F661" i="16"/>
  <c r="F662" i="16"/>
  <c r="F663" i="16"/>
  <c r="F664" i="16"/>
  <c r="F665" i="16"/>
  <c r="E37" i="12"/>
  <c r="E38" i="12"/>
  <c r="E39" i="12"/>
  <c r="F39" i="12" s="1"/>
  <c r="E40" i="12"/>
  <c r="F40" i="12" s="1"/>
  <c r="E41" i="12"/>
  <c r="E42" i="12"/>
  <c r="F37" i="12"/>
  <c r="F38" i="12"/>
  <c r="F41" i="12"/>
  <c r="F42" i="12"/>
  <c r="E46" i="12"/>
  <c r="F46" i="12" s="1"/>
  <c r="E47" i="12"/>
  <c r="E48" i="12"/>
  <c r="F48" i="12" s="1"/>
  <c r="E49" i="12"/>
  <c r="F49" i="12" s="1"/>
  <c r="E50" i="12"/>
  <c r="E51" i="12"/>
  <c r="E52" i="12"/>
  <c r="F52" i="12" s="1"/>
  <c r="E53" i="12"/>
  <c r="F53" i="12" s="1"/>
  <c r="E54" i="12"/>
  <c r="F54" i="12" s="1"/>
  <c r="E55" i="12"/>
  <c r="F47" i="12"/>
  <c r="F50" i="12"/>
  <c r="F51" i="12"/>
  <c r="F55" i="12"/>
  <c r="E60" i="12"/>
  <c r="F60" i="12" s="1"/>
  <c r="E61" i="12"/>
  <c r="E62" i="12"/>
  <c r="E63" i="12"/>
  <c r="E64" i="12"/>
  <c r="F64" i="12" s="1"/>
  <c r="E65" i="12"/>
  <c r="E66" i="12"/>
  <c r="E67" i="12"/>
  <c r="E68" i="12"/>
  <c r="F68" i="12" s="1"/>
  <c r="E69" i="12"/>
  <c r="E70" i="12"/>
  <c r="E71" i="12"/>
  <c r="E72" i="12"/>
  <c r="F72" i="12" s="1"/>
  <c r="E73" i="12"/>
  <c r="E74" i="12"/>
  <c r="E75" i="12"/>
  <c r="E76" i="12"/>
  <c r="F76" i="12" s="1"/>
  <c r="E77" i="12"/>
  <c r="E78" i="12"/>
  <c r="E79" i="12"/>
  <c r="E80" i="12"/>
  <c r="F80" i="12" s="1"/>
  <c r="E81" i="12"/>
  <c r="E82" i="12"/>
  <c r="F61" i="12"/>
  <c r="F62" i="12"/>
  <c r="F63" i="12"/>
  <c r="F65" i="12"/>
  <c r="F66" i="12"/>
  <c r="F67" i="12"/>
  <c r="F69" i="12"/>
  <c r="F70" i="12"/>
  <c r="F71" i="12"/>
  <c r="F73" i="12"/>
  <c r="F74" i="12"/>
  <c r="F75" i="12"/>
  <c r="F77" i="12"/>
  <c r="F78" i="12"/>
  <c r="F79" i="12"/>
  <c r="F81" i="12"/>
  <c r="F82" i="12"/>
  <c r="E87" i="12"/>
  <c r="E88" i="12"/>
  <c r="E89" i="12"/>
  <c r="F89" i="12" s="1"/>
  <c r="E90" i="12"/>
  <c r="F90" i="12" s="1"/>
  <c r="E91" i="12"/>
  <c r="E92" i="12"/>
  <c r="E93" i="12"/>
  <c r="F93" i="12" s="1"/>
  <c r="E94" i="12"/>
  <c r="F94" i="12" s="1"/>
  <c r="E95" i="12"/>
  <c r="E96" i="12"/>
  <c r="E97" i="12"/>
  <c r="F97" i="12" s="1"/>
  <c r="F87" i="12"/>
  <c r="F88" i="12"/>
  <c r="F91" i="12"/>
  <c r="F92" i="12"/>
  <c r="F95" i="12"/>
  <c r="F96" i="12"/>
  <c r="E103" i="12"/>
  <c r="F103" i="12" s="1"/>
  <c r="E104" i="12"/>
  <c r="E105" i="12"/>
  <c r="F105" i="12" s="1"/>
  <c r="E106" i="12"/>
  <c r="F106" i="12" s="1"/>
  <c r="E107" i="12"/>
  <c r="E108" i="12"/>
  <c r="E109" i="12"/>
  <c r="E110" i="12"/>
  <c r="F110" i="12" s="1"/>
  <c r="E111" i="12"/>
  <c r="F111" i="12" s="1"/>
  <c r="E112" i="12"/>
  <c r="E113" i="12"/>
  <c r="F113" i="12" s="1"/>
  <c r="E114" i="12"/>
  <c r="F114" i="12" s="1"/>
  <c r="E115" i="12"/>
  <c r="E116" i="12"/>
  <c r="F116" i="12" s="1"/>
  <c r="E117" i="12"/>
  <c r="F117" i="12" s="1"/>
  <c r="E118" i="12"/>
  <c r="F118" i="12" s="1"/>
  <c r="E119" i="12"/>
  <c r="F119" i="12" s="1"/>
  <c r="E120" i="12"/>
  <c r="E121" i="12"/>
  <c r="F121" i="12" s="1"/>
  <c r="E122" i="12"/>
  <c r="F122" i="12" s="1"/>
  <c r="E123" i="12"/>
  <c r="E124" i="12"/>
  <c r="E125" i="12"/>
  <c r="E126" i="12"/>
  <c r="F126" i="12" s="1"/>
  <c r="E127" i="12"/>
  <c r="F127" i="12" s="1"/>
  <c r="E128" i="12"/>
  <c r="E129" i="12"/>
  <c r="F129" i="12" s="1"/>
  <c r="E130" i="12"/>
  <c r="F130" i="12" s="1"/>
  <c r="E131" i="12"/>
  <c r="E132" i="12"/>
  <c r="E133" i="12"/>
  <c r="F133" i="12" s="1"/>
  <c r="E134" i="12"/>
  <c r="F134" i="12" s="1"/>
  <c r="E135" i="12"/>
  <c r="F135" i="12" s="1"/>
  <c r="E136" i="12"/>
  <c r="E137" i="12"/>
  <c r="F137" i="12" s="1"/>
  <c r="E138" i="12"/>
  <c r="F138" i="12" s="1"/>
  <c r="E139" i="12"/>
  <c r="E140" i="12"/>
  <c r="E141" i="12"/>
  <c r="E142" i="12"/>
  <c r="F142" i="12" s="1"/>
  <c r="E143" i="12"/>
  <c r="F143" i="12" s="1"/>
  <c r="E144" i="12"/>
  <c r="E145" i="12"/>
  <c r="F145" i="12" s="1"/>
  <c r="E146" i="12"/>
  <c r="F146" i="12" s="1"/>
  <c r="E147" i="12"/>
  <c r="F104" i="12"/>
  <c r="F107" i="12"/>
  <c r="F108" i="12"/>
  <c r="F109" i="12"/>
  <c r="F112" i="12"/>
  <c r="F115" i="12"/>
  <c r="F120" i="12"/>
  <c r="F123" i="12"/>
  <c r="F124" i="12"/>
  <c r="F125" i="12"/>
  <c r="F128" i="12"/>
  <c r="F131" i="12"/>
  <c r="F132" i="12"/>
  <c r="F136" i="12"/>
  <c r="F139" i="12"/>
  <c r="F140" i="12"/>
  <c r="F141" i="12"/>
  <c r="F144" i="12"/>
  <c r="F147" i="12"/>
  <c r="AH55" i="12"/>
  <c r="AH56" i="12"/>
  <c r="AH57" i="12"/>
  <c r="AH58" i="12"/>
  <c r="AH59" i="12"/>
  <c r="AH60" i="12"/>
  <c r="AH61" i="12"/>
  <c r="AH62" i="12"/>
  <c r="AH63" i="12"/>
  <c r="AH64" i="12"/>
  <c r="AH65" i="12"/>
  <c r="AH66" i="12"/>
  <c r="AH67" i="12"/>
  <c r="AH68" i="12"/>
  <c r="AH69" i="12"/>
  <c r="AH70" i="12"/>
  <c r="AH71" i="12"/>
  <c r="AH72" i="12"/>
  <c r="AH73" i="12"/>
  <c r="AH74" i="12"/>
  <c r="AH75" i="12"/>
  <c r="AH76" i="12"/>
  <c r="AH77" i="12"/>
  <c r="X7" i="12"/>
  <c r="X8" i="12"/>
  <c r="X9" i="12"/>
  <c r="X10" i="12"/>
  <c r="X11" i="12"/>
  <c r="X12" i="12"/>
  <c r="X13" i="12"/>
  <c r="X14" i="12"/>
  <c r="X15" i="12"/>
  <c r="X16" i="12"/>
  <c r="X17" i="12"/>
  <c r="X18" i="12"/>
  <c r="X19" i="12"/>
  <c r="X20" i="12"/>
  <c r="X21" i="12"/>
  <c r="X22" i="12"/>
  <c r="X23" i="12"/>
  <c r="X24" i="12"/>
  <c r="X25" i="12"/>
  <c r="X26" i="12"/>
  <c r="X27" i="12"/>
  <c r="X28" i="12"/>
  <c r="X29" i="12"/>
  <c r="X30" i="12"/>
  <c r="X31" i="12"/>
  <c r="X32" i="12"/>
  <c r="X33" i="12"/>
  <c r="X34" i="12"/>
  <c r="X35" i="12"/>
  <c r="X36" i="12"/>
  <c r="X37" i="12"/>
  <c r="X38" i="12"/>
  <c r="X39" i="12"/>
  <c r="X40" i="12"/>
  <c r="X41" i="12"/>
  <c r="X42" i="12"/>
  <c r="X43" i="12"/>
  <c r="X44" i="12"/>
  <c r="X45" i="12"/>
  <c r="X46" i="12"/>
  <c r="X47" i="12"/>
  <c r="X48" i="12"/>
  <c r="X49" i="12"/>
  <c r="X50" i="12"/>
  <c r="X51" i="12"/>
  <c r="X52" i="12"/>
  <c r="X53" i="12"/>
  <c r="X54" i="12"/>
  <c r="X55" i="12"/>
  <c r="X56" i="12"/>
  <c r="X57" i="12"/>
  <c r="X58" i="12"/>
  <c r="X59" i="12"/>
  <c r="X60" i="12"/>
  <c r="X61" i="12"/>
  <c r="X62" i="12"/>
  <c r="X63" i="12"/>
  <c r="X64" i="12"/>
  <c r="E174" i="12"/>
  <c r="E175" i="12"/>
  <c r="F175" i="12" s="1"/>
  <c r="E176" i="12"/>
  <c r="F176" i="12" s="1"/>
  <c r="E177" i="12"/>
  <c r="F177" i="12" s="1"/>
  <c r="E178" i="12"/>
  <c r="E179" i="12"/>
  <c r="F179" i="12" s="1"/>
  <c r="E180" i="12"/>
  <c r="F180" i="12" s="1"/>
  <c r="E181" i="12"/>
  <c r="F181" i="12" s="1"/>
  <c r="E182" i="12"/>
  <c r="E183" i="12"/>
  <c r="E184" i="12"/>
  <c r="F184" i="12" s="1"/>
  <c r="E185" i="12"/>
  <c r="F185" i="12" s="1"/>
  <c r="E186" i="12"/>
  <c r="E187" i="12"/>
  <c r="F187" i="12" s="1"/>
  <c r="F174" i="12"/>
  <c r="F178" i="12"/>
  <c r="F182" i="12"/>
  <c r="F183" i="12"/>
  <c r="F186" i="12"/>
  <c r="AM7" i="12"/>
  <c r="AM8" i="12"/>
  <c r="AM9" i="12"/>
  <c r="AM10" i="12"/>
  <c r="AM11" i="12"/>
  <c r="AM12" i="12"/>
  <c r="AM13" i="12"/>
  <c r="AM14" i="12"/>
  <c r="AM15" i="12"/>
  <c r="AM16" i="12"/>
  <c r="AM17" i="12"/>
  <c r="AM18" i="12"/>
  <c r="AM19" i="12"/>
  <c r="AM20" i="12"/>
  <c r="AM21" i="12"/>
  <c r="AM22" i="12"/>
  <c r="AM23" i="12"/>
  <c r="AM24" i="12"/>
  <c r="AM25" i="12"/>
  <c r="AM26" i="12"/>
  <c r="AM27" i="12"/>
  <c r="AM28" i="12"/>
  <c r="AM29" i="12"/>
  <c r="AM30" i="12"/>
  <c r="AM31" i="12"/>
  <c r="AM32" i="12"/>
  <c r="AM33" i="12"/>
  <c r="AM34" i="12"/>
  <c r="AM35" i="12"/>
  <c r="AM36" i="12"/>
  <c r="AM37" i="12"/>
  <c r="AM38" i="12"/>
  <c r="AM39" i="12"/>
  <c r="AM40" i="12"/>
  <c r="AM41" i="12"/>
  <c r="AM42" i="12"/>
  <c r="AM43" i="12"/>
  <c r="AM44" i="12"/>
  <c r="AM45" i="12"/>
  <c r="AM46" i="12"/>
  <c r="AM47" i="12"/>
  <c r="AM48" i="12"/>
  <c r="AM49" i="12"/>
  <c r="AM50" i="12"/>
  <c r="AM51" i="12"/>
  <c r="AM52" i="12"/>
  <c r="AM53" i="12"/>
  <c r="AM54" i="12"/>
  <c r="AM55" i="12"/>
  <c r="AM56" i="12"/>
  <c r="AM57" i="12"/>
  <c r="AM58" i="12"/>
  <c r="AM59" i="12"/>
  <c r="AM60" i="12"/>
  <c r="AM61" i="12"/>
  <c r="AM62" i="12"/>
  <c r="AM63" i="12"/>
  <c r="AM64" i="12"/>
  <c r="AM65" i="12"/>
  <c r="AM66" i="12"/>
  <c r="AM67" i="12"/>
  <c r="AM68" i="12"/>
  <c r="AM69" i="12"/>
  <c r="AM70" i="12"/>
  <c r="AM71" i="12"/>
  <c r="AM72" i="12"/>
  <c r="AM73" i="12"/>
  <c r="AM74" i="12"/>
  <c r="AM75" i="12"/>
  <c r="AM76" i="12"/>
  <c r="AM77" i="12"/>
  <c r="AC7" i="12"/>
  <c r="AC8" i="12"/>
  <c r="AC9" i="12"/>
  <c r="AC10" i="12"/>
  <c r="AC11" i="12"/>
  <c r="AC12" i="12"/>
  <c r="AC13" i="12"/>
  <c r="AC14" i="12"/>
  <c r="AC15" i="12"/>
  <c r="AC16" i="12"/>
  <c r="AC17" i="12"/>
  <c r="AC18" i="12"/>
  <c r="AC19" i="12"/>
  <c r="AC20" i="12"/>
  <c r="AC21" i="12"/>
  <c r="AC22" i="12"/>
  <c r="AC23" i="12"/>
  <c r="AC24" i="12"/>
  <c r="AC25" i="12"/>
  <c r="AC26" i="12"/>
  <c r="AC27" i="12"/>
  <c r="AC28" i="12"/>
  <c r="AC29" i="12"/>
  <c r="AC30" i="12"/>
  <c r="AC31" i="12"/>
  <c r="AC32" i="12"/>
  <c r="AC33" i="12"/>
  <c r="AC34" i="12"/>
  <c r="AC35" i="12"/>
  <c r="AC36" i="12"/>
  <c r="AC37" i="12"/>
  <c r="AC38" i="12"/>
  <c r="AC39" i="12"/>
  <c r="AC40" i="12"/>
  <c r="AC41" i="12"/>
  <c r="AC42" i="12"/>
  <c r="AC43" i="12"/>
  <c r="AC44" i="12"/>
  <c r="AC45" i="12"/>
  <c r="AC46" i="12"/>
  <c r="AC47" i="12"/>
  <c r="AC48" i="12"/>
  <c r="AC49" i="12"/>
  <c r="AC50" i="12"/>
  <c r="AC51" i="12"/>
  <c r="AC52" i="12"/>
  <c r="AC53" i="12"/>
  <c r="AC54" i="12"/>
  <c r="AC55" i="12"/>
  <c r="AC56" i="12"/>
  <c r="AC57" i="12"/>
  <c r="AC58" i="12"/>
  <c r="AC59" i="12"/>
  <c r="AC60" i="12"/>
  <c r="AC61" i="12"/>
  <c r="AC62" i="12"/>
  <c r="AC63" i="12"/>
  <c r="AC64" i="12"/>
  <c r="AC65" i="12"/>
  <c r="AC66" i="12"/>
  <c r="AC67" i="12"/>
  <c r="AC68" i="12"/>
  <c r="AC69" i="12"/>
  <c r="AC70" i="12"/>
  <c r="AC71" i="12"/>
  <c r="AC72" i="12"/>
  <c r="AC73" i="12"/>
  <c r="AC74" i="12"/>
  <c r="AC75" i="12"/>
  <c r="AC76" i="12"/>
  <c r="AC77" i="12"/>
  <c r="AR7" i="12"/>
  <c r="AR8" i="12"/>
  <c r="AR9" i="12"/>
  <c r="AR10" i="12"/>
  <c r="AR11" i="12"/>
  <c r="AR12" i="12"/>
  <c r="AR13" i="12"/>
  <c r="AR14" i="12"/>
  <c r="AR15" i="12"/>
  <c r="AR16" i="12"/>
  <c r="AR17" i="12"/>
  <c r="AR18" i="12"/>
  <c r="AR19" i="12"/>
  <c r="AR20" i="12"/>
  <c r="AR21" i="12"/>
  <c r="AR22" i="12"/>
  <c r="AR23" i="12"/>
  <c r="AR24" i="12"/>
  <c r="AR25" i="12"/>
  <c r="AR26" i="12"/>
  <c r="AR27" i="12"/>
  <c r="AR28" i="12"/>
  <c r="AR29" i="12"/>
  <c r="AR30" i="12"/>
  <c r="AR31" i="12"/>
  <c r="AR32" i="12"/>
  <c r="AR33" i="12"/>
  <c r="AR34" i="12"/>
  <c r="AR35" i="12"/>
  <c r="AR36" i="12"/>
  <c r="AR37" i="12"/>
  <c r="AR38" i="12"/>
  <c r="AR39" i="12"/>
  <c r="AR40" i="12"/>
  <c r="AR41" i="12"/>
  <c r="AR42" i="12"/>
  <c r="AR43" i="12"/>
  <c r="AR44" i="12"/>
  <c r="AR45" i="12"/>
  <c r="AR46" i="12"/>
  <c r="AR47" i="12"/>
  <c r="AR48" i="12"/>
  <c r="AR49" i="12"/>
  <c r="AR50" i="12"/>
  <c r="AR51" i="12"/>
  <c r="AR52" i="12"/>
  <c r="AR53" i="12"/>
  <c r="AR54" i="12"/>
  <c r="AR55" i="12"/>
  <c r="AR56" i="12"/>
  <c r="AR57" i="12"/>
  <c r="AR58" i="12"/>
  <c r="AR59" i="12"/>
  <c r="AR60" i="12"/>
  <c r="AR61" i="12"/>
  <c r="AR62" i="12"/>
  <c r="AR63" i="12"/>
  <c r="AR64" i="12"/>
  <c r="AR65" i="12"/>
  <c r="AR66" i="12"/>
  <c r="AR67" i="12"/>
  <c r="AR68" i="12"/>
  <c r="AR69" i="12"/>
  <c r="AR70" i="12"/>
  <c r="AR71" i="12"/>
  <c r="AR72" i="12"/>
  <c r="AR73" i="12"/>
  <c r="AR74" i="12"/>
  <c r="AR75" i="12"/>
  <c r="AR76" i="12"/>
  <c r="AR77" i="12"/>
  <c r="BE7" i="12"/>
  <c r="BE8" i="12"/>
  <c r="BE9" i="12"/>
  <c r="BE10" i="12"/>
  <c r="BE11" i="12"/>
  <c r="BE12" i="12"/>
  <c r="BE13" i="12"/>
  <c r="BE14" i="12"/>
  <c r="BE15" i="12"/>
  <c r="BE16" i="12"/>
  <c r="BE17" i="12"/>
  <c r="BE18" i="12"/>
  <c r="BE19" i="12"/>
  <c r="BE20" i="12"/>
  <c r="BE21" i="12"/>
  <c r="BE22" i="12"/>
  <c r="BE23" i="12"/>
  <c r="BE24" i="12"/>
  <c r="BE25" i="12"/>
  <c r="BE26" i="12"/>
  <c r="BE27" i="12"/>
  <c r="BE28" i="12"/>
  <c r="BE29" i="12"/>
  <c r="BE30" i="12"/>
  <c r="BE31" i="12"/>
  <c r="BE32" i="12"/>
  <c r="BE33" i="12"/>
  <c r="BE34" i="12"/>
  <c r="BE35" i="12"/>
  <c r="BE36" i="12"/>
  <c r="BE37" i="12"/>
  <c r="BE38" i="12"/>
  <c r="BE39" i="12"/>
  <c r="BE40" i="12"/>
  <c r="BE41" i="12"/>
  <c r="BE42" i="12"/>
  <c r="BE43" i="12"/>
  <c r="BE44" i="12"/>
  <c r="BE45" i="12"/>
  <c r="BE46" i="12"/>
  <c r="BE47" i="12"/>
  <c r="BE48" i="12"/>
  <c r="BE49" i="12"/>
  <c r="BE50" i="12"/>
  <c r="BE51" i="12"/>
  <c r="BE52" i="12"/>
  <c r="BE53" i="12"/>
  <c r="BE54" i="12"/>
  <c r="BE55" i="12"/>
  <c r="BE56" i="12"/>
  <c r="BE57" i="12"/>
  <c r="BE58" i="12"/>
  <c r="BE59" i="12"/>
  <c r="BE60" i="12"/>
  <c r="BE61" i="12"/>
  <c r="BE62" i="12"/>
  <c r="BE63" i="12"/>
  <c r="BE64" i="12"/>
  <c r="BE65" i="12"/>
  <c r="BE66" i="12"/>
  <c r="BE67" i="12"/>
  <c r="BE68" i="12"/>
  <c r="BE69" i="12"/>
  <c r="BE70" i="12"/>
  <c r="BE71" i="12"/>
  <c r="BE72" i="12"/>
  <c r="BE73" i="12"/>
  <c r="BE74" i="12"/>
  <c r="BE75" i="12"/>
  <c r="BE76" i="12"/>
  <c r="BE77"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G197" i="12"/>
  <c r="G198" i="12"/>
  <c r="G199" i="12"/>
  <c r="G200" i="12"/>
  <c r="G201" i="12"/>
  <c r="G202" i="12"/>
  <c r="G203" i="12"/>
  <c r="G204" i="12"/>
  <c r="G205" i="12"/>
  <c r="G206" i="12"/>
  <c r="G207" i="12"/>
  <c r="G208" i="12"/>
  <c r="G209" i="12"/>
  <c r="G210" i="12"/>
  <c r="G211" i="12"/>
  <c r="G212" i="12"/>
  <c r="G213" i="12"/>
  <c r="G214" i="12"/>
  <c r="G215" i="12"/>
  <c r="G216" i="12"/>
  <c r="G217" i="12"/>
  <c r="G218" i="12"/>
  <c r="G219" i="12"/>
  <c r="G220" i="12"/>
  <c r="G221" i="12"/>
  <c r="G222" i="12"/>
  <c r="G223" i="12"/>
  <c r="G224" i="12"/>
  <c r="G225" i="12"/>
  <c r="G226" i="12"/>
  <c r="G227" i="12"/>
  <c r="G228" i="12"/>
  <c r="F1058" i="15"/>
  <c r="F965" i="15"/>
  <c r="F964" i="15"/>
  <c r="F963" i="15"/>
  <c r="F962" i="15"/>
  <c r="F961" i="15"/>
  <c r="F960" i="15"/>
  <c r="F959" i="15"/>
  <c r="F958" i="15"/>
  <c r="F957" i="15"/>
  <c r="F956" i="15"/>
  <c r="F955" i="15"/>
  <c r="F954" i="15"/>
  <c r="F953" i="15"/>
  <c r="F952" i="15"/>
  <c r="F951" i="15"/>
  <c r="F950" i="15"/>
  <c r="F949" i="15"/>
  <c r="F948" i="15"/>
  <c r="F947" i="15"/>
  <c r="F946" i="15"/>
  <c r="F945" i="15"/>
  <c r="F944" i="15"/>
  <c r="F943" i="15"/>
  <c r="F942" i="15"/>
  <c r="F941" i="15"/>
  <c r="F940" i="15"/>
  <c r="F939" i="15"/>
  <c r="F938" i="15"/>
  <c r="F937" i="15"/>
  <c r="F936" i="15"/>
  <c r="F935" i="15"/>
  <c r="F934" i="15"/>
  <c r="F933" i="15"/>
  <c r="F932" i="15"/>
  <c r="F931" i="15"/>
  <c r="F930" i="15"/>
  <c r="F929" i="15"/>
  <c r="F928" i="15"/>
  <c r="F927" i="15"/>
  <c r="F926" i="15"/>
  <c r="F925" i="15"/>
  <c r="F924" i="15"/>
  <c r="F923" i="15"/>
  <c r="F922" i="15"/>
  <c r="F921" i="15"/>
  <c r="F920" i="15"/>
  <c r="F919" i="15"/>
  <c r="F918" i="15"/>
  <c r="F917" i="15"/>
  <c r="F916" i="15"/>
  <c r="F915" i="15"/>
  <c r="F914" i="15"/>
  <c r="F913" i="15"/>
  <c r="F912" i="15"/>
  <c r="F911" i="15"/>
  <c r="F910" i="15"/>
  <c r="F909" i="15"/>
  <c r="F908" i="15"/>
  <c r="F907" i="15"/>
  <c r="F906" i="15"/>
  <c r="F905" i="15"/>
  <c r="F904" i="15"/>
  <c r="F903" i="15"/>
  <c r="F902" i="15"/>
  <c r="F901" i="15"/>
  <c r="F900" i="15"/>
  <c r="F899" i="15"/>
  <c r="F898" i="15"/>
  <c r="F897" i="15"/>
  <c r="F896" i="15"/>
  <c r="F895" i="15"/>
  <c r="F894" i="15"/>
  <c r="F893" i="15"/>
  <c r="F892" i="15"/>
  <c r="F891" i="15"/>
  <c r="F890" i="15"/>
  <c r="F889" i="15"/>
  <c r="F888" i="15"/>
  <c r="F887" i="15"/>
  <c r="F886" i="15"/>
  <c r="F885" i="15"/>
  <c r="F884" i="15"/>
  <c r="F883" i="15"/>
  <c r="F882" i="15"/>
  <c r="F881" i="15"/>
  <c r="F880" i="15"/>
  <c r="F879" i="15"/>
  <c r="F878" i="15"/>
  <c r="F877" i="15"/>
  <c r="F876" i="15"/>
  <c r="F875" i="15"/>
  <c r="F874" i="15"/>
  <c r="F873" i="15"/>
  <c r="F872" i="15"/>
  <c r="F871" i="15"/>
  <c r="F870" i="15"/>
  <c r="F869" i="15"/>
  <c r="F868" i="15"/>
  <c r="F867" i="15"/>
  <c r="F866" i="15"/>
  <c r="F865" i="15"/>
  <c r="F864" i="15"/>
  <c r="F863" i="15"/>
  <c r="F862" i="15"/>
  <c r="F861" i="15"/>
  <c r="F860" i="15"/>
  <c r="F859" i="15"/>
  <c r="F858" i="15"/>
  <c r="F857" i="15"/>
  <c r="F856" i="15"/>
  <c r="F855" i="15"/>
  <c r="F854" i="15"/>
  <c r="F853" i="15"/>
  <c r="F852" i="15"/>
  <c r="F851" i="15"/>
  <c r="F850" i="15"/>
  <c r="F849" i="15"/>
  <c r="F848" i="15"/>
  <c r="F847" i="15"/>
  <c r="F846" i="15"/>
  <c r="F845" i="15"/>
  <c r="F844" i="15"/>
  <c r="F843" i="15"/>
  <c r="F842" i="15"/>
  <c r="F841" i="15"/>
  <c r="F840" i="15"/>
  <c r="F839" i="15"/>
  <c r="F838" i="15"/>
  <c r="F837" i="15"/>
  <c r="F836" i="15"/>
  <c r="F835" i="15"/>
  <c r="F834" i="15"/>
  <c r="F833" i="15"/>
  <c r="F832" i="15"/>
  <c r="F831" i="15"/>
  <c r="F830" i="15"/>
  <c r="F829" i="15"/>
  <c r="F828" i="15"/>
  <c r="F827" i="15"/>
  <c r="F826" i="15"/>
  <c r="F825" i="15"/>
  <c r="F824" i="15"/>
  <c r="F823" i="15"/>
  <c r="F822" i="15"/>
  <c r="F821" i="15"/>
  <c r="F820" i="15"/>
  <c r="F819" i="15"/>
  <c r="F818" i="15"/>
  <c r="F817" i="15"/>
  <c r="F816" i="15"/>
  <c r="F815" i="15"/>
  <c r="F814" i="15"/>
  <c r="F813" i="15"/>
  <c r="F812" i="15"/>
  <c r="F811" i="15"/>
  <c r="F810" i="15"/>
  <c r="F809" i="15"/>
  <c r="F808" i="15"/>
  <c r="F807" i="15"/>
  <c r="F806" i="15"/>
  <c r="F805" i="15"/>
  <c r="F804" i="15"/>
  <c r="F803" i="15"/>
  <c r="F802" i="15"/>
  <c r="F801" i="15"/>
  <c r="F800" i="15"/>
  <c r="F799" i="15"/>
  <c r="F798" i="15"/>
  <c r="F797" i="15"/>
  <c r="F796" i="15"/>
  <c r="F795" i="15"/>
  <c r="F794" i="15"/>
  <c r="F793" i="15"/>
  <c r="F792" i="15"/>
  <c r="F791" i="15"/>
  <c r="F790" i="15"/>
  <c r="F789" i="15"/>
  <c r="F788" i="15"/>
  <c r="F787" i="15"/>
  <c r="F786" i="15"/>
  <c r="F785" i="15"/>
  <c r="F784" i="15"/>
  <c r="F783" i="15"/>
  <c r="F782" i="15"/>
  <c r="F781" i="15"/>
  <c r="F780" i="15"/>
  <c r="F779" i="15"/>
  <c r="F778" i="15"/>
  <c r="F777" i="15"/>
  <c r="F776" i="15"/>
  <c r="F775" i="15"/>
  <c r="F774" i="15"/>
  <c r="F773" i="15"/>
  <c r="F772" i="15"/>
  <c r="F771" i="15"/>
  <c r="F770" i="15"/>
  <c r="F769" i="15"/>
  <c r="F768" i="15"/>
  <c r="F767" i="15"/>
  <c r="F766" i="15"/>
  <c r="F765" i="15"/>
  <c r="F764" i="15"/>
  <c r="F763" i="15"/>
  <c r="F762" i="15"/>
  <c r="F761" i="15"/>
  <c r="F760" i="15"/>
  <c r="F759" i="15"/>
  <c r="F758" i="15"/>
  <c r="F757" i="15"/>
  <c r="F756" i="15"/>
  <c r="F755" i="15"/>
  <c r="F754" i="15"/>
  <c r="F753" i="15"/>
  <c r="F752" i="15"/>
  <c r="F751" i="15"/>
  <c r="F750" i="15"/>
  <c r="F749" i="15"/>
  <c r="F748" i="15"/>
  <c r="F747" i="15"/>
  <c r="F746" i="15"/>
  <c r="F745" i="15"/>
  <c r="F744" i="15"/>
  <c r="F743" i="15"/>
  <c r="F742" i="15"/>
  <c r="F741" i="15"/>
  <c r="F740" i="15"/>
  <c r="F739" i="15"/>
  <c r="F738" i="15"/>
  <c r="F737" i="15"/>
  <c r="F736" i="15"/>
  <c r="F735" i="15"/>
  <c r="F734" i="15"/>
  <c r="F733" i="15"/>
  <c r="F732" i="15"/>
  <c r="F731" i="15"/>
  <c r="F730" i="15"/>
  <c r="F729" i="15"/>
  <c r="F728" i="15"/>
  <c r="F727" i="15"/>
  <c r="F726" i="15"/>
  <c r="F725" i="15"/>
  <c r="F724" i="15"/>
  <c r="F723" i="15"/>
  <c r="F722" i="15"/>
  <c r="F721" i="15"/>
  <c r="F720" i="15"/>
  <c r="F719" i="15"/>
  <c r="F718" i="15"/>
  <c r="F717" i="15"/>
  <c r="F716" i="15"/>
  <c r="F715" i="15"/>
  <c r="F714" i="15"/>
  <c r="F713" i="15"/>
  <c r="F712" i="15"/>
  <c r="F711" i="15"/>
  <c r="F710" i="15"/>
  <c r="F709" i="15"/>
  <c r="F708" i="15"/>
  <c r="F707" i="15"/>
  <c r="F706" i="15"/>
  <c r="F705" i="15"/>
  <c r="F704" i="15"/>
  <c r="F703" i="15"/>
  <c r="F702" i="15"/>
  <c r="F701" i="15"/>
  <c r="F700" i="15"/>
  <c r="F699" i="15"/>
  <c r="F698" i="15"/>
  <c r="F697" i="15"/>
  <c r="F696" i="15"/>
  <c r="F695" i="15"/>
  <c r="F694" i="15"/>
  <c r="F693" i="15"/>
  <c r="F692" i="15"/>
  <c r="F691" i="15"/>
  <c r="F690" i="15"/>
  <c r="F689" i="15"/>
  <c r="F688" i="15"/>
  <c r="F687" i="15"/>
  <c r="F686" i="15"/>
  <c r="F685" i="15"/>
  <c r="F684" i="15"/>
  <c r="F683" i="15"/>
  <c r="F682" i="15"/>
  <c r="F681" i="15"/>
  <c r="F680" i="15"/>
  <c r="F679" i="15"/>
  <c r="F678" i="15"/>
  <c r="F677" i="15"/>
  <c r="F676" i="15"/>
  <c r="F675" i="15"/>
  <c r="F674" i="15"/>
  <c r="F673" i="15"/>
  <c r="F672" i="15"/>
  <c r="F671" i="15"/>
  <c r="F670" i="15"/>
  <c r="F669" i="15"/>
  <c r="F668" i="15"/>
  <c r="F667" i="15"/>
  <c r="F666" i="15"/>
  <c r="F665" i="15"/>
  <c r="F664" i="15"/>
  <c r="F663" i="15"/>
  <c r="F662" i="15"/>
  <c r="F661" i="15"/>
  <c r="F660" i="15"/>
  <c r="F659" i="15"/>
  <c r="F658" i="15"/>
  <c r="F657" i="15"/>
  <c r="F656" i="15"/>
  <c r="F655" i="15"/>
  <c r="F654" i="15"/>
  <c r="F653" i="15"/>
  <c r="F652" i="15"/>
  <c r="F651" i="15"/>
  <c r="F650" i="15"/>
  <c r="F649" i="15"/>
  <c r="F648" i="15"/>
  <c r="F647" i="15"/>
  <c r="F646" i="15"/>
  <c r="F645" i="15"/>
  <c r="F644" i="15"/>
  <c r="F643" i="15"/>
  <c r="F642" i="15"/>
  <c r="F641" i="15"/>
  <c r="F640" i="15"/>
  <c r="F639" i="15"/>
  <c r="F638" i="15"/>
  <c r="F637" i="15"/>
  <c r="F636" i="15"/>
  <c r="F635" i="15"/>
  <c r="F634" i="15"/>
  <c r="F633" i="15"/>
  <c r="F632" i="15"/>
  <c r="F631" i="15"/>
  <c r="F630" i="15"/>
  <c r="F629" i="15"/>
  <c r="F628" i="15"/>
  <c r="F627" i="15"/>
  <c r="F626" i="15"/>
  <c r="F625" i="15"/>
  <c r="F624" i="15"/>
  <c r="F623" i="15"/>
  <c r="F622" i="15"/>
  <c r="F621" i="15"/>
  <c r="F620" i="15"/>
  <c r="F619" i="15"/>
  <c r="F618" i="15"/>
  <c r="F617" i="15"/>
  <c r="F616" i="15"/>
  <c r="F615" i="15"/>
  <c r="F614" i="15"/>
  <c r="F613" i="15"/>
  <c r="F612" i="15"/>
  <c r="F611" i="15"/>
  <c r="F610" i="15"/>
  <c r="F609" i="15"/>
  <c r="F608" i="15"/>
  <c r="F607" i="15"/>
  <c r="F606" i="15"/>
  <c r="F605" i="15"/>
  <c r="F604" i="15"/>
  <c r="F603" i="15"/>
  <c r="F602" i="15"/>
  <c r="F601" i="15"/>
  <c r="F600" i="15"/>
  <c r="F599" i="15"/>
  <c r="F598" i="15"/>
  <c r="F597" i="15"/>
  <c r="F596" i="15"/>
  <c r="F595" i="15"/>
  <c r="F594" i="15"/>
  <c r="F593" i="15"/>
  <c r="F592" i="15"/>
  <c r="F591" i="15"/>
  <c r="F590" i="15"/>
  <c r="F589" i="15"/>
  <c r="F588" i="15"/>
  <c r="F587" i="15"/>
  <c r="F586" i="15"/>
  <c r="F585" i="15"/>
  <c r="F584" i="15"/>
  <c r="F583" i="15"/>
  <c r="F582" i="15"/>
  <c r="F581" i="15"/>
  <c r="F580" i="15"/>
  <c r="F579" i="15"/>
  <c r="F578" i="15"/>
  <c r="F577" i="15"/>
  <c r="F576" i="15"/>
  <c r="F575" i="15"/>
  <c r="F574" i="15"/>
  <c r="F573" i="15"/>
  <c r="F572" i="15"/>
  <c r="F571" i="15"/>
  <c r="F570" i="15"/>
  <c r="F569" i="15"/>
  <c r="F568" i="15"/>
  <c r="F567" i="15"/>
  <c r="F566" i="15"/>
  <c r="F565" i="15"/>
  <c r="F564" i="15"/>
  <c r="F563" i="15"/>
  <c r="F562" i="15"/>
  <c r="F561" i="15"/>
  <c r="F560" i="15"/>
  <c r="F559" i="15"/>
  <c r="F558" i="15"/>
  <c r="F557" i="15"/>
  <c r="F556" i="15"/>
  <c r="F555" i="15"/>
  <c r="F554" i="15"/>
  <c r="F553" i="15"/>
  <c r="F552" i="15"/>
  <c r="F551" i="15"/>
  <c r="F550" i="15"/>
  <c r="F549" i="15"/>
  <c r="F548" i="15"/>
  <c r="F547" i="15"/>
  <c r="F546" i="15"/>
  <c r="F545" i="15"/>
  <c r="F544" i="15"/>
  <c r="F543" i="15"/>
  <c r="F542" i="15"/>
  <c r="F541" i="15"/>
  <c r="F540" i="15"/>
  <c r="F539" i="15"/>
  <c r="F538" i="15"/>
  <c r="F537" i="15"/>
  <c r="F536" i="15"/>
  <c r="F535" i="15"/>
  <c r="F534" i="15"/>
  <c r="F533" i="15"/>
  <c r="F532" i="15"/>
  <c r="F531" i="15"/>
  <c r="F530" i="15"/>
  <c r="F529" i="15"/>
  <c r="F528" i="15"/>
  <c r="F527" i="15"/>
  <c r="F526" i="15"/>
  <c r="F525" i="15"/>
  <c r="F524" i="15"/>
  <c r="F523" i="15"/>
  <c r="F522" i="15"/>
  <c r="F521" i="15"/>
  <c r="F520" i="15"/>
  <c r="F519" i="15"/>
  <c r="F518" i="15"/>
  <c r="F517" i="15"/>
  <c r="F516" i="15"/>
  <c r="F515" i="15"/>
  <c r="F514" i="15"/>
  <c r="F513" i="15"/>
  <c r="F512" i="15"/>
  <c r="F511" i="15"/>
  <c r="F510" i="15"/>
  <c r="F509" i="15"/>
  <c r="F508" i="15"/>
  <c r="F507" i="15"/>
  <c r="F506" i="15"/>
  <c r="F505" i="15"/>
  <c r="F504" i="15"/>
  <c r="F503" i="15"/>
  <c r="F502" i="15"/>
  <c r="F501" i="15"/>
  <c r="F500" i="15"/>
  <c r="F499" i="15"/>
  <c r="F498" i="15"/>
  <c r="F497" i="15"/>
  <c r="F496" i="15"/>
  <c r="F495" i="15"/>
  <c r="F494" i="15"/>
  <c r="F493" i="15"/>
  <c r="F492" i="15"/>
  <c r="F491" i="15"/>
  <c r="F490" i="15"/>
  <c r="F489" i="15"/>
  <c r="F488" i="15"/>
  <c r="F487" i="15"/>
  <c r="F486" i="15"/>
  <c r="F485" i="15"/>
  <c r="F484" i="15"/>
  <c r="F483" i="15"/>
  <c r="F482" i="15"/>
  <c r="F481" i="15"/>
  <c r="F480" i="15"/>
  <c r="F479" i="15"/>
  <c r="F478" i="15"/>
  <c r="F477" i="15"/>
  <c r="F476" i="15"/>
  <c r="F475" i="15"/>
  <c r="F474" i="15"/>
  <c r="F473" i="15"/>
  <c r="F472" i="15"/>
  <c r="F471" i="15"/>
  <c r="F470" i="15"/>
  <c r="F469" i="15"/>
  <c r="F468" i="15"/>
  <c r="F467" i="15"/>
  <c r="F466" i="15"/>
  <c r="F465" i="15"/>
  <c r="F464" i="15"/>
  <c r="F463" i="15"/>
  <c r="F462" i="15"/>
  <c r="F461" i="15"/>
  <c r="F460" i="15"/>
  <c r="F459" i="15"/>
  <c r="F458" i="15"/>
  <c r="F457" i="15"/>
  <c r="F456" i="15"/>
  <c r="F455" i="15"/>
  <c r="F454" i="15"/>
  <c r="F453" i="15"/>
  <c r="F452" i="15"/>
  <c r="F451" i="15"/>
  <c r="F450" i="15"/>
  <c r="F449" i="15"/>
  <c r="F448" i="15"/>
  <c r="F447" i="15"/>
  <c r="F446" i="15"/>
  <c r="F445" i="15"/>
  <c r="F444" i="15"/>
  <c r="F443" i="15"/>
  <c r="F442" i="15"/>
  <c r="F441" i="15"/>
  <c r="F440" i="15"/>
  <c r="F439" i="15"/>
  <c r="F438" i="15"/>
  <c r="F437" i="15"/>
  <c r="F436" i="15"/>
  <c r="F435" i="15"/>
  <c r="F434" i="15"/>
  <c r="F433" i="15"/>
  <c r="F432" i="15"/>
  <c r="F431" i="15"/>
  <c r="F430" i="15"/>
  <c r="F429" i="15"/>
  <c r="F428" i="15"/>
  <c r="F427" i="15"/>
  <c r="F426" i="15"/>
  <c r="F425" i="15"/>
  <c r="F424" i="15"/>
  <c r="F423" i="15"/>
  <c r="F422" i="15"/>
  <c r="F421" i="15"/>
  <c r="F420" i="15"/>
  <c r="F419" i="15"/>
  <c r="F418" i="15"/>
  <c r="F417" i="15"/>
  <c r="F416" i="15"/>
  <c r="F415" i="15"/>
  <c r="F414" i="15"/>
  <c r="F413" i="15"/>
  <c r="F412" i="15"/>
  <c r="F411" i="15"/>
  <c r="F410" i="15"/>
  <c r="F409" i="15"/>
  <c r="F408" i="15"/>
  <c r="F407" i="15"/>
  <c r="F406" i="15"/>
  <c r="F405" i="15"/>
  <c r="F404" i="15"/>
  <c r="F403" i="15"/>
  <c r="F402" i="15"/>
  <c r="F401" i="15"/>
  <c r="F400" i="15"/>
  <c r="F399" i="15"/>
  <c r="F398" i="15"/>
  <c r="F397" i="15"/>
  <c r="F396" i="15"/>
  <c r="F395" i="15"/>
  <c r="F394" i="15"/>
  <c r="F393" i="15"/>
  <c r="F392" i="15"/>
  <c r="F391" i="15"/>
  <c r="F390" i="15"/>
  <c r="F389" i="15"/>
  <c r="F388" i="15"/>
  <c r="F387" i="15"/>
  <c r="F386" i="15"/>
  <c r="F385" i="15"/>
  <c r="F384" i="15"/>
  <c r="F383" i="15"/>
  <c r="F382" i="15"/>
  <c r="F381" i="15"/>
  <c r="F380" i="15"/>
  <c r="F379" i="15"/>
  <c r="F378" i="15"/>
  <c r="F377" i="15"/>
  <c r="F376" i="15"/>
  <c r="F375" i="15"/>
  <c r="F374" i="15"/>
  <c r="F373" i="15"/>
  <c r="F372" i="15"/>
  <c r="F371" i="15"/>
  <c r="F370" i="15"/>
  <c r="F369" i="15"/>
  <c r="F368" i="15"/>
  <c r="F367" i="15"/>
  <c r="F366" i="15"/>
  <c r="F365" i="15"/>
  <c r="F364" i="15"/>
  <c r="F363" i="15"/>
  <c r="F362" i="15"/>
  <c r="F361" i="15"/>
  <c r="F360" i="15"/>
  <c r="F359" i="15"/>
  <c r="F358" i="15"/>
  <c r="F357" i="15"/>
  <c r="F356" i="15"/>
  <c r="F355" i="15"/>
  <c r="F354" i="15"/>
  <c r="F353" i="15"/>
  <c r="F352" i="15"/>
  <c r="F351" i="15"/>
  <c r="F350" i="15"/>
  <c r="F349" i="15"/>
  <c r="F348" i="15"/>
  <c r="F347" i="15"/>
  <c r="F346" i="15"/>
  <c r="F345" i="15"/>
  <c r="F344" i="15"/>
  <c r="F343" i="15"/>
  <c r="F342" i="15"/>
  <c r="F341" i="15"/>
  <c r="F340" i="15"/>
  <c r="F339" i="15"/>
  <c r="F338" i="15"/>
  <c r="F337" i="15"/>
  <c r="F336" i="15"/>
  <c r="F335" i="15"/>
  <c r="F334" i="15"/>
  <c r="F333" i="15"/>
  <c r="F332" i="15"/>
  <c r="F331" i="15"/>
  <c r="F330" i="15"/>
  <c r="F329" i="15"/>
  <c r="F328" i="15"/>
  <c r="F327" i="15"/>
  <c r="F326" i="15"/>
  <c r="F325" i="15"/>
  <c r="F324" i="15"/>
  <c r="F323" i="15"/>
  <c r="F322" i="15"/>
  <c r="F321" i="15"/>
  <c r="F320" i="15"/>
  <c r="F319" i="15"/>
  <c r="F318" i="15"/>
  <c r="F317" i="15"/>
  <c r="F316" i="15"/>
  <c r="F315" i="15"/>
  <c r="F314" i="15"/>
  <c r="F313" i="15"/>
  <c r="F312" i="15"/>
  <c r="F311" i="15"/>
  <c r="F310" i="15"/>
  <c r="F309" i="15"/>
  <c r="F308" i="15"/>
  <c r="F307" i="15"/>
  <c r="F306" i="15"/>
  <c r="F305" i="15"/>
  <c r="F304" i="15"/>
  <c r="F303" i="15"/>
  <c r="F302" i="15"/>
  <c r="F301" i="15"/>
  <c r="F300" i="15"/>
  <c r="F299" i="15"/>
  <c r="F298" i="15"/>
  <c r="F297" i="15"/>
  <c r="F296" i="15"/>
  <c r="F295" i="15"/>
  <c r="F294" i="15"/>
  <c r="F293" i="15"/>
  <c r="F292" i="15"/>
  <c r="F291" i="15"/>
  <c r="F290" i="15"/>
  <c r="F289" i="15"/>
  <c r="F288" i="15"/>
  <c r="F287" i="15"/>
  <c r="F286" i="15"/>
  <c r="F285" i="15"/>
  <c r="F284" i="15"/>
  <c r="F283" i="15"/>
  <c r="F282" i="15"/>
  <c r="F281" i="15"/>
  <c r="F280" i="15"/>
  <c r="F279" i="15"/>
  <c r="F278" i="15"/>
  <c r="F277" i="15"/>
  <c r="F276" i="15"/>
  <c r="F275" i="15"/>
  <c r="F274" i="15"/>
  <c r="F273" i="15"/>
  <c r="F272" i="15"/>
  <c r="F271" i="15"/>
  <c r="F270" i="15"/>
  <c r="F269" i="15"/>
  <c r="F268" i="15"/>
  <c r="F267" i="15"/>
  <c r="F266" i="15"/>
  <c r="F265" i="15"/>
  <c r="F264" i="15"/>
  <c r="F263" i="15"/>
  <c r="F262" i="15"/>
  <c r="F261" i="15"/>
  <c r="F260" i="15"/>
  <c r="F259" i="15"/>
  <c r="F258" i="15"/>
  <c r="F257" i="15"/>
  <c r="F256" i="15"/>
  <c r="F255" i="15"/>
  <c r="F254" i="15"/>
  <c r="F253" i="15"/>
  <c r="F252" i="15"/>
  <c r="F251" i="15"/>
  <c r="F250" i="15"/>
  <c r="F249" i="15"/>
  <c r="F248" i="15"/>
  <c r="F247" i="15"/>
  <c r="F246" i="15"/>
  <c r="F245" i="15"/>
  <c r="F244" i="15"/>
  <c r="F243" i="15"/>
  <c r="F242" i="15"/>
  <c r="F241" i="15"/>
  <c r="F240" i="15"/>
  <c r="F239" i="15"/>
  <c r="F238" i="15"/>
  <c r="F237" i="15"/>
  <c r="F236" i="15"/>
  <c r="F235" i="15"/>
  <c r="F234" i="15"/>
  <c r="F233" i="15"/>
  <c r="F232" i="15"/>
  <c r="F231" i="15"/>
  <c r="F230" i="15"/>
  <c r="F229" i="15"/>
  <c r="F228" i="15"/>
  <c r="F227" i="15"/>
  <c r="F226" i="15"/>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F196" i="15"/>
  <c r="F195" i="15"/>
  <c r="F194" i="15"/>
  <c r="F193" i="15"/>
  <c r="F192" i="15"/>
  <c r="F191" i="15"/>
  <c r="F190" i="15"/>
  <c r="F189" i="15"/>
  <c r="F188" i="15"/>
  <c r="F187" i="15"/>
  <c r="F186" i="15"/>
  <c r="F185" i="15"/>
  <c r="F184" i="15"/>
  <c r="F183" i="15"/>
  <c r="F182" i="15"/>
  <c r="F181" i="15"/>
  <c r="F180" i="15"/>
  <c r="F179" i="15"/>
  <c r="F178" i="15"/>
  <c r="F177" i="15"/>
  <c r="F176" i="15"/>
  <c r="F175" i="15"/>
  <c r="F174" i="15"/>
  <c r="F173" i="15"/>
  <c r="F172" i="15"/>
  <c r="F171" i="15"/>
  <c r="F170" i="15"/>
  <c r="F169" i="15"/>
  <c r="F168" i="15"/>
  <c r="F167" i="15"/>
  <c r="F166" i="15"/>
  <c r="F165" i="15"/>
  <c r="F164" i="15"/>
  <c r="F163" i="15"/>
  <c r="F162" i="15"/>
  <c r="F161" i="15"/>
  <c r="F160" i="15"/>
  <c r="F159" i="15"/>
  <c r="F158" i="15"/>
  <c r="F157" i="15"/>
  <c r="F156" i="15"/>
  <c r="F155" i="15"/>
  <c r="F154" i="15"/>
  <c r="F153" i="15"/>
  <c r="F152" i="15"/>
  <c r="F151" i="15"/>
  <c r="F150" i="15"/>
  <c r="F149" i="15"/>
  <c r="F148" i="15"/>
  <c r="F147" i="15"/>
  <c r="F146" i="15"/>
  <c r="F145" i="15"/>
  <c r="F144" i="15"/>
  <c r="F143" i="15"/>
  <c r="F142" i="15"/>
  <c r="F141" i="15"/>
  <c r="F140" i="15"/>
  <c r="F139" i="15"/>
  <c r="F138" i="15"/>
  <c r="F137" i="15"/>
  <c r="F136" i="15"/>
  <c r="F135" i="15"/>
  <c r="F134" i="15"/>
  <c r="F133" i="15"/>
  <c r="F132" i="15"/>
  <c r="F131" i="15"/>
  <c r="F130" i="15"/>
  <c r="F129" i="15"/>
  <c r="F128" i="15"/>
  <c r="F127" i="15"/>
  <c r="F126" i="15"/>
  <c r="F125" i="15"/>
  <c r="F124" i="15"/>
  <c r="F123" i="15"/>
  <c r="F122" i="15"/>
  <c r="F121" i="15"/>
  <c r="F120" i="15"/>
  <c r="F119" i="15"/>
  <c r="F118" i="15"/>
  <c r="F117" i="15"/>
  <c r="F116" i="15"/>
  <c r="F115" i="15"/>
  <c r="F114" i="15"/>
  <c r="F113" i="15"/>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F71" i="15"/>
  <c r="F70" i="15"/>
  <c r="F69" i="15"/>
  <c r="F68" i="15"/>
  <c r="F67" i="15"/>
  <c r="F66" i="15"/>
  <c r="F65" i="15"/>
  <c r="F64" i="15"/>
  <c r="F63" i="15"/>
  <c r="F62" i="15"/>
  <c r="F61" i="15"/>
  <c r="F60" i="15"/>
  <c r="F59" i="15"/>
  <c r="F58" i="15"/>
  <c r="F57" i="15"/>
  <c r="F56" i="15"/>
  <c r="F55" i="15"/>
  <c r="F54" i="15"/>
  <c r="F53" i="15"/>
  <c r="F52" i="15"/>
  <c r="F51" i="15"/>
  <c r="F50" i="15"/>
  <c r="F49" i="15"/>
  <c r="F48" i="15"/>
  <c r="F47" i="15"/>
  <c r="F46" i="15"/>
  <c r="F45" i="15"/>
  <c r="F44" i="15"/>
  <c r="F43" i="15"/>
  <c r="F42" i="15"/>
  <c r="F41" i="15"/>
  <c r="F40" i="15"/>
  <c r="F39" i="15"/>
  <c r="F38" i="15"/>
  <c r="F37" i="15"/>
  <c r="F36" i="15"/>
  <c r="F35" i="15"/>
  <c r="F34" i="15"/>
  <c r="F33" i="15"/>
  <c r="F32" i="15"/>
  <c r="F31" i="15"/>
  <c r="F30" i="15"/>
  <c r="F29" i="15"/>
  <c r="F28" i="15"/>
  <c r="F27" i="15"/>
  <c r="F26" i="15"/>
  <c r="F25" i="15"/>
  <c r="F24" i="15"/>
  <c r="F23" i="15"/>
  <c r="F22" i="15"/>
  <c r="F21" i="15"/>
  <c r="F20" i="15"/>
  <c r="F19" i="15"/>
  <c r="F18" i="15"/>
  <c r="F17" i="15"/>
  <c r="F16" i="15"/>
  <c r="F15" i="15"/>
  <c r="F14" i="15"/>
  <c r="F13" i="15"/>
  <c r="F12" i="15"/>
  <c r="F11" i="15"/>
  <c r="F10" i="15"/>
  <c r="F9" i="15"/>
  <c r="F8" i="15"/>
  <c r="F7" i="15"/>
  <c r="F6" i="15"/>
  <c r="F5" i="15"/>
  <c r="F4" i="15"/>
  <c r="F3" i="15"/>
  <c r="F2" i="15"/>
  <c r="E461" i="14"/>
  <c r="E418" i="14"/>
  <c r="E417" i="14"/>
  <c r="E416" i="14"/>
  <c r="E415" i="14"/>
  <c r="E414" i="14"/>
  <c r="E413" i="14"/>
  <c r="E412" i="14"/>
  <c r="E411" i="14"/>
  <c r="E410" i="14"/>
  <c r="E409" i="14"/>
  <c r="E408" i="14"/>
  <c r="E407" i="14"/>
  <c r="E406" i="14"/>
  <c r="E405" i="14"/>
  <c r="E404" i="14"/>
  <c r="E403" i="14"/>
  <c r="E402" i="14"/>
  <c r="E401" i="14"/>
  <c r="E400" i="14"/>
  <c r="E399" i="14"/>
  <c r="E398" i="14"/>
  <c r="E397" i="14"/>
  <c r="E396" i="14"/>
  <c r="E395" i="14"/>
  <c r="E394" i="14"/>
  <c r="E393" i="14"/>
  <c r="E392" i="14"/>
  <c r="E391" i="14"/>
  <c r="E390" i="14"/>
  <c r="E389" i="14"/>
  <c r="E388" i="14"/>
  <c r="E387" i="14"/>
  <c r="E386" i="14"/>
  <c r="E385" i="14"/>
  <c r="E384" i="14"/>
  <c r="E383" i="14"/>
  <c r="E382" i="14"/>
  <c r="E381" i="14"/>
  <c r="E380" i="14"/>
  <c r="E379" i="14"/>
  <c r="E378" i="14"/>
  <c r="E377" i="14"/>
  <c r="E376" i="14"/>
  <c r="E375" i="14"/>
  <c r="E374" i="14"/>
  <c r="E373" i="14"/>
  <c r="E372" i="14"/>
  <c r="E371" i="14"/>
  <c r="E370" i="14"/>
  <c r="E369" i="14"/>
  <c r="E368" i="14"/>
  <c r="E367" i="14"/>
  <c r="E366" i="14"/>
  <c r="E365" i="14"/>
  <c r="E364" i="14"/>
  <c r="E363" i="14"/>
  <c r="E362" i="14"/>
  <c r="E361" i="14"/>
  <c r="E360" i="14"/>
  <c r="E359" i="14"/>
  <c r="E358" i="14"/>
  <c r="E357" i="14"/>
  <c r="E356" i="14"/>
  <c r="E355" i="14"/>
  <c r="E354" i="14"/>
  <c r="E353" i="14"/>
  <c r="E352" i="14"/>
  <c r="E351" i="14"/>
  <c r="E350" i="14"/>
  <c r="E349" i="14"/>
  <c r="E348" i="14"/>
  <c r="E347" i="14"/>
  <c r="E346" i="14"/>
  <c r="E345" i="14"/>
  <c r="E344" i="14"/>
  <c r="E343" i="14"/>
  <c r="E342" i="14"/>
  <c r="E341" i="14"/>
  <c r="E340" i="14"/>
  <c r="E339" i="14"/>
  <c r="E338" i="14"/>
  <c r="E337" i="14"/>
  <c r="E336" i="14"/>
  <c r="E335" i="14"/>
  <c r="E334" i="14"/>
  <c r="E333" i="14"/>
  <c r="E332" i="14"/>
  <c r="E331" i="14"/>
  <c r="E330" i="14"/>
  <c r="E329" i="14"/>
  <c r="E328" i="14"/>
  <c r="E327" i="14"/>
  <c r="E326" i="14"/>
  <c r="E325" i="14"/>
  <c r="E324" i="14"/>
  <c r="E323" i="14"/>
  <c r="E322" i="14"/>
  <c r="E321" i="14"/>
  <c r="E320" i="14"/>
  <c r="E319" i="14"/>
  <c r="E318" i="14"/>
  <c r="E317" i="14"/>
  <c r="E316" i="14"/>
  <c r="E315" i="14"/>
  <c r="E314" i="14"/>
  <c r="E313" i="14"/>
  <c r="E312" i="14"/>
  <c r="E311" i="14"/>
  <c r="E310" i="14"/>
  <c r="E309" i="14"/>
  <c r="E308" i="14"/>
  <c r="E307" i="14"/>
  <c r="E306" i="14"/>
  <c r="E305" i="14"/>
  <c r="E304" i="14"/>
  <c r="E303" i="14"/>
  <c r="E302" i="14"/>
  <c r="E301" i="14"/>
  <c r="E300" i="14"/>
  <c r="E299" i="14"/>
  <c r="E298" i="14"/>
  <c r="E297" i="14"/>
  <c r="E296" i="14"/>
  <c r="E295" i="14"/>
  <c r="E294" i="14"/>
  <c r="E293" i="14"/>
  <c r="E292" i="14"/>
  <c r="E291" i="14"/>
  <c r="E290" i="14"/>
  <c r="E289" i="14"/>
  <c r="E288" i="14"/>
  <c r="E287" i="14"/>
  <c r="E286" i="14"/>
  <c r="E285" i="14"/>
  <c r="E284" i="14"/>
  <c r="E283" i="14"/>
  <c r="E282" i="14"/>
  <c r="E281" i="14"/>
  <c r="E280" i="14"/>
  <c r="E279" i="14"/>
  <c r="E278" i="14"/>
  <c r="E277" i="14"/>
  <c r="E276" i="14"/>
  <c r="E275" i="14"/>
  <c r="E274" i="14"/>
  <c r="E273" i="14"/>
  <c r="E272" i="14"/>
  <c r="E271" i="14"/>
  <c r="E270" i="14"/>
  <c r="E269" i="14"/>
  <c r="E268" i="14"/>
  <c r="E267" i="14"/>
  <c r="E266" i="14"/>
  <c r="E265" i="14"/>
  <c r="E264" i="14"/>
  <c r="E263" i="14"/>
  <c r="E262" i="14"/>
  <c r="E261" i="14"/>
  <c r="E260" i="14"/>
  <c r="E259" i="14"/>
  <c r="E258" i="14"/>
  <c r="E257" i="14"/>
  <c r="E256" i="14"/>
  <c r="E255" i="14"/>
  <c r="E254" i="14"/>
  <c r="E253" i="14"/>
  <c r="E252" i="14"/>
  <c r="E251" i="14"/>
  <c r="E250" i="14"/>
  <c r="E249" i="14"/>
  <c r="E248" i="14"/>
  <c r="E247" i="14"/>
  <c r="E246" i="14"/>
  <c r="E245" i="14"/>
  <c r="E244" i="14"/>
  <c r="E243" i="14"/>
  <c r="E242" i="14"/>
  <c r="E241" i="14"/>
  <c r="E240" i="14"/>
  <c r="E239" i="14"/>
  <c r="E238" i="14"/>
  <c r="E237" i="14"/>
  <c r="E236" i="14"/>
  <c r="E235" i="14"/>
  <c r="E234" i="14"/>
  <c r="E233" i="14"/>
  <c r="E232" i="14"/>
  <c r="E231" i="14"/>
  <c r="E230" i="14"/>
  <c r="E229" i="14"/>
  <c r="E228" i="14"/>
  <c r="E227" i="14"/>
  <c r="E226" i="14"/>
  <c r="E225" i="14"/>
  <c r="E224" i="14"/>
  <c r="E223" i="14"/>
  <c r="E222" i="14"/>
  <c r="E221" i="14"/>
  <c r="E220" i="14"/>
  <c r="E219" i="14"/>
  <c r="E218" i="14"/>
  <c r="E217" i="14"/>
  <c r="E216" i="14"/>
  <c r="E215" i="14"/>
  <c r="E214" i="14"/>
  <c r="E213" i="14"/>
  <c r="E212" i="14"/>
  <c r="E211" i="14"/>
  <c r="E210" i="14"/>
  <c r="E209" i="14"/>
  <c r="E208" i="14"/>
  <c r="E207" i="14"/>
  <c r="E206" i="14"/>
  <c r="E205" i="14"/>
  <c r="E204" i="14"/>
  <c r="E203" i="14"/>
  <c r="E202" i="14"/>
  <c r="E201" i="14"/>
  <c r="E200" i="14"/>
  <c r="E199" i="14"/>
  <c r="E198" i="14"/>
  <c r="E197"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E169" i="14"/>
  <c r="E168" i="14"/>
  <c r="E167" i="14"/>
  <c r="E166" i="14"/>
  <c r="E165" i="14"/>
  <c r="E164" i="14"/>
  <c r="E163" i="14"/>
  <c r="E162" i="14"/>
  <c r="E161" i="14"/>
  <c r="E160" i="14"/>
  <c r="E159" i="14"/>
  <c r="E158" i="14"/>
  <c r="E157" i="14"/>
  <c r="E156" i="14"/>
  <c r="E155" i="14"/>
  <c r="E154" i="14"/>
  <c r="E153" i="14"/>
  <c r="E152" i="14"/>
  <c r="E151" i="14"/>
  <c r="E150" i="14"/>
  <c r="E149" i="14"/>
  <c r="E148" i="14"/>
  <c r="E147" i="14"/>
  <c r="E146" i="14"/>
  <c r="E145" i="14"/>
  <c r="E144" i="14"/>
  <c r="E143" i="14"/>
  <c r="E142" i="14"/>
  <c r="E141" i="14"/>
  <c r="E140" i="14"/>
  <c r="E139" i="14"/>
  <c r="E138" i="14"/>
  <c r="E137" i="14"/>
  <c r="E136" i="14"/>
  <c r="E135" i="14"/>
  <c r="E134" i="14"/>
  <c r="E133" i="14"/>
  <c r="E132" i="14"/>
  <c r="E131" i="14"/>
  <c r="E130" i="14"/>
  <c r="E129" i="14"/>
  <c r="E128" i="14"/>
  <c r="E127" i="14"/>
  <c r="E126" i="14"/>
  <c r="E125" i="14"/>
  <c r="E124" i="14"/>
  <c r="E123" i="14"/>
  <c r="E122" i="14"/>
  <c r="E121" i="14"/>
  <c r="E120" i="14"/>
  <c r="E119" i="14"/>
  <c r="E118" i="14"/>
  <c r="E117" i="14"/>
  <c r="E116" i="14"/>
  <c r="E115" i="14"/>
  <c r="E114" i="14"/>
  <c r="E113" i="14"/>
  <c r="E112" i="14"/>
  <c r="E111" i="14"/>
  <c r="E110" i="14"/>
  <c r="E109" i="14"/>
  <c r="E108" i="14"/>
  <c r="E107" i="14"/>
  <c r="E106" i="14"/>
  <c r="E105" i="14"/>
  <c r="E104" i="14"/>
  <c r="E103" i="14"/>
  <c r="E102" i="14"/>
  <c r="E101" i="14"/>
  <c r="E100" i="14"/>
  <c r="E99" i="14"/>
  <c r="E98" i="14"/>
  <c r="E97" i="14"/>
  <c r="E96" i="14"/>
  <c r="E95" i="14"/>
  <c r="E94" i="14"/>
  <c r="E93" i="14"/>
  <c r="E92" i="14"/>
  <c r="E91" i="14"/>
  <c r="E90" i="14"/>
  <c r="E89" i="14"/>
  <c r="E88" i="14"/>
  <c r="E87" i="14"/>
  <c r="E86" i="14"/>
  <c r="E85" i="14"/>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K22" i="1" l="1"/>
  <c r="K24" i="1"/>
  <c r="O24" i="1"/>
  <c r="O22" i="1"/>
  <c r="G24" i="1"/>
  <c r="G22" i="1"/>
  <c r="W11" i="1"/>
  <c r="S11" i="1"/>
  <c r="Q30" i="1"/>
  <c r="Q31" i="1"/>
  <c r="Q32" i="1"/>
  <c r="Q33" i="1"/>
  <c r="U30" i="1"/>
  <c r="U31" i="1"/>
  <c r="U32" i="1"/>
  <c r="U33" i="1"/>
  <c r="U29" i="1"/>
  <c r="Q29" i="1"/>
  <c r="C22" i="1"/>
  <c r="AE11" i="1"/>
  <c r="AA11" i="1"/>
  <c r="O18" i="1"/>
  <c r="O11" i="1"/>
  <c r="K18" i="1"/>
  <c r="K16" i="1"/>
  <c r="K11" i="1"/>
  <c r="D115" i="1"/>
  <c r="G16" i="1"/>
  <c r="G18" i="1"/>
  <c r="G11" i="1"/>
  <c r="K20" i="1" l="1"/>
  <c r="L23" i="1"/>
  <c r="K23" i="1" s="1"/>
  <c r="G20" i="1"/>
  <c r="E23" i="12"/>
  <c r="F23" i="12" s="1"/>
  <c r="E24" i="12"/>
  <c r="F24" i="12" s="1"/>
  <c r="E25" i="12"/>
  <c r="F25" i="12" s="1"/>
  <c r="E26" i="12"/>
  <c r="F26" i="12" s="1"/>
  <c r="E27" i="12"/>
  <c r="F27" i="12" s="1"/>
  <c r="E28" i="12"/>
  <c r="F28" i="12" s="1"/>
  <c r="E29" i="12"/>
  <c r="F29" i="12" s="1"/>
  <c r="E30" i="12"/>
  <c r="F30" i="12" s="1"/>
  <c r="E31" i="12"/>
  <c r="F31" i="12" s="1"/>
  <c r="E32" i="12"/>
  <c r="F32" i="12" s="1"/>
  <c r="E33" i="12"/>
  <c r="F33" i="12" s="1"/>
  <c r="B115" i="1" l="1"/>
  <c r="W18" i="1" l="1"/>
  <c r="H23" i="1" s="1"/>
  <c r="G23" i="1" s="1"/>
  <c r="S18" i="1"/>
  <c r="P23" i="1" s="1"/>
  <c r="O23" i="1" s="1"/>
  <c r="Q117" i="1"/>
  <c r="R117" i="1" s="1"/>
  <c r="U117" i="1"/>
  <c r="V117" i="1" s="1"/>
  <c r="I125" i="1"/>
  <c r="J125" i="1" s="1"/>
  <c r="M117" i="1"/>
  <c r="N117" i="1" s="1"/>
  <c r="I117" i="1"/>
  <c r="J117" i="1" s="1"/>
  <c r="I121" i="1"/>
  <c r="J121" i="1" s="1"/>
  <c r="E121" i="1"/>
  <c r="F121" i="1" s="1"/>
  <c r="E125" i="1"/>
  <c r="A117" i="1"/>
  <c r="B117" i="1" s="1"/>
  <c r="E117" i="1"/>
  <c r="A125" i="1"/>
  <c r="A121" i="1"/>
  <c r="B121" i="1" s="1"/>
  <c r="M70" i="12"/>
  <c r="W70" i="12"/>
  <c r="Q118" i="1" l="1"/>
  <c r="R118" i="1" s="1"/>
  <c r="R116" i="1" s="1"/>
  <c r="U118" i="1"/>
  <c r="V118" i="1" s="1"/>
  <c r="I126" i="1"/>
  <c r="J126" i="1" s="1"/>
  <c r="J124" i="1" s="1"/>
  <c r="M118" i="1"/>
  <c r="I118" i="1"/>
  <c r="J118" i="1" s="1"/>
  <c r="J116" i="1" s="1"/>
  <c r="I122" i="1"/>
  <c r="J122" i="1" s="1"/>
  <c r="E122" i="1"/>
  <c r="F122" i="1" s="1"/>
  <c r="F120" i="1" s="1"/>
  <c r="A118" i="1"/>
  <c r="B118" i="1" s="1"/>
  <c r="B116" i="1" s="1"/>
  <c r="E126" i="1"/>
  <c r="F126" i="1" s="1"/>
  <c r="F125" i="1"/>
  <c r="F117" i="1"/>
  <c r="E118" i="1"/>
  <c r="F118" i="1" s="1"/>
  <c r="A126" i="1"/>
  <c r="B126" i="1" s="1"/>
  <c r="B125" i="1"/>
  <c r="A122" i="1"/>
  <c r="B122" i="1" s="1"/>
  <c r="AQ80" i="12"/>
  <c r="V116" i="1" l="1"/>
  <c r="N118" i="1"/>
  <c r="N116" i="1" s="1"/>
  <c r="J120" i="1"/>
  <c r="F124" i="1"/>
  <c r="F116" i="1"/>
  <c r="B124" i="1"/>
  <c r="B120" i="1"/>
  <c r="C24" i="1" l="1"/>
  <c r="C18" i="1" l="1"/>
  <c r="D23" i="1" s="1"/>
  <c r="C16" i="1"/>
  <c r="C20" i="1" l="1"/>
  <c r="C23" i="1"/>
  <c r="C1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201AE9-CDEA-4904-AB82-713D5D11F4FC}" keepAlive="1" name="Query - 2019&amp;forcesublocation=1&amp;widget_id=117562&amp;sv_id=11&amp;color=%233c8dbc&amp;color2=%23 (2)" description="Connection to the '2019&amp;forcesublocation=1&amp;widget_id=117562&amp;sv_id=11&amp;color=%233c8dbc&amp;color2=%23 (2)' query in the workbook." type="5" refreshedVersion="6" background="1" saveData="1">
    <dbPr connection="Provider=Microsoft.Mashup.OleDb.1;Data Source=$Workbook$;Location=&quot;2019&amp;forcesublocation=1&amp;widget_id=117562&amp;sv_id=11&amp;color=%233c8dbc&amp;color2=%23 (2)&quot;;Extended Properties=&quot;&quot;" command="SELECT * FROM [2019&amp;forcesublocation=1&amp;widget_id=117562&amp;sv_id=11&amp;color=%233c8dbc&amp;color2=%23 (2)]"/>
  </connection>
  <connection id="2" xr16:uid="{32019ED5-B4B8-4606-BA41-6715B6BAEF07}" keepAlive="1" name="Query - 2019&amp;forcesublocation=1&amp;widget_id=117562&amp;sv_id=11&amp;color=%233c8dbc&amp;color2=%230099" description="Connection to the '2019&amp;forcesublocation=1&amp;widget_id=117562&amp;sv_id=11&amp;color=%233c8dbc&amp;color2=%230099' query in the workbook." type="5" refreshedVersion="6" background="1">
    <dbPr connection="Provider=Microsoft.Mashup.OleDb.1;Data Source=$Workbook$;Location=&quot;2019&amp;forcesublocation=1&amp;widget_id=117562&amp;sv_id=11&amp;color=%233c8dbc&amp;color2=%230099&quot;;Extended Properties=&quot;&quot;" command="SELECT * FROM [2019&amp;forcesublocation=1&amp;widget_id=117562&amp;sv_id=11&amp;color=%233c8dbc&amp;color2=%230099]"/>
  </connection>
  <connection id="3" xr16:uid="{D7D07CC9-44D5-4154-81D9-BF1B7551EED3}" keepAlive="1" name="Query - Cyprus - Monthly Arrivals" description="Connection to the 'Cyprus - Monthly Arrivals' query in the workbook." type="5" refreshedVersion="6" background="1" saveData="1">
    <dbPr connection="Provider=Microsoft.Mashup.OleDb.1;Data Source=$Workbook$;Location=&quot;Cyprus - Monthly Arrivals&quot;;Extended Properties=&quot;&quot;" command="SELECT * FROM [Cyprus - Monthly Arrivals]"/>
  </connection>
  <connection id="4" xr16:uid="{46EF283A-1590-4524-BF93-0F06BB6ADB14}" keepAlive="1" name="Query - Daily Arrivals to Greece" description="Connection to the 'Daily Arrivals to Greece' query in the workbook." type="5" refreshedVersion="6" background="1" saveData="1">
    <dbPr connection="Provider=Microsoft.Mashup.OleDb.1;Data Source=$Workbook$;Location=&quot;Daily Arrivals to Greece&quot;;Extended Properties=&quot;&quot;" command="SELECT * FROM [Daily Arrivals to Greece]"/>
  </connection>
  <connection id="5" xr16:uid="{739B3718-414A-4C30-B354-F53829CD2872}" keepAlive="1" name="Query - Daily Arrivals to Italy" description="Connection to the 'Daily Arrivals to Italy' query in the workbook." type="5" refreshedVersion="6" background="1" saveData="1">
    <dbPr connection="Provider=Microsoft.Mashup.OleDb.1;Data Source=$Workbook$;Location=&quot;Daily Arrivals to Italy&quot;;Extended Properties=&quot;&quot;" command="SELECT * FROM [Daily Arrivals to Italy]"/>
  </connection>
  <connection id="6" xr16:uid="{8981D706-0FE6-4133-A397-D9BD7B166A53}" keepAlive="1" name="Query - get?widget_id=117568&amp;geo_id=729&amp;sv_id=11&amp;population_collection=38&amp;year=latest" description="Connection to the 'get?widget_id=117568&amp;geo_id=729&amp;sv_id=11&amp;population_collection=38&amp;year=latest' query in the workbook." type="5" refreshedVersion="6" background="1" saveData="1">
    <dbPr connection="Provider=Microsoft.Mashup.OleDb.1;Data Source=$Workbook$;Location=&quot;get?widget_id=117568&amp;geo_id=729&amp;sv_id=11&amp;population_collection=38&amp;year=latest&quot;;Extended Properties=&quot;&quot;" command="SELECT * FROM [get?widget_id=117568&amp;geo_id=729&amp;sv_id=11&amp;population_collection=38&amp;year=latest]"/>
  </connection>
  <connection id="7" xr16:uid="{4F48052E-109F-4B4B-9E8B-D59A54C2B9F0}" keepAlive="1" name="Query - get?widget_id=120714&amp;sv_id=11&amp;population_group=4797%2C4798&amp;year=latest" description="Connection to the 'get?widget_id=120714&amp;sv_id=11&amp;population_group=4797%2C4798&amp;year=latest' query in the workbook." type="5" refreshedVersion="6" background="1" saveData="1">
    <dbPr connection="Provider=Microsoft.Mashup.OleDb.1;Data Source=$Workbook$;Location=&quot;get?widget_id=120714&amp;sv_id=11&amp;population_group=4797%2C4798&amp;year=latest&quot;;Extended Properties=&quot;&quot;" command="SELECT * FROM [get?widget_id=120714&amp;sv_id=11&amp;population_group=4797%2C4798&amp;year=latest]"/>
  </connection>
  <connection id="8" xr16:uid="{47E15A5D-5EB6-47FD-BC3B-2E1B72716EDD}" keepAlive="1" name="Query - get?widget_id=120715&amp;sv_id=11&amp;population_group=4797&amp;year=latest" description="Connection to the 'get?widget_id=120715&amp;sv_id=11&amp;population_group=4797&amp;year=latest' query in the workbook." type="5" refreshedVersion="6" background="1" saveData="1">
    <dbPr connection="Provider=Microsoft.Mashup.OleDb.1;Data Source=$Workbook$;Location=&quot;get?widget_id=120715&amp;sv_id=11&amp;population_group=4797&amp;year=latest&quot;;Extended Properties=&quot;&quot;" command="SELECT * FROM [get?widget_id=120715&amp;sv_id=11&amp;population_group=4797&amp;year=latest]"/>
  </connection>
  <connection id="9" xr16:uid="{F8C59D34-AD6C-47B5-966E-E135E3CC2F67}" keepAlive="1" name="Query - get?widget_id=122520&amp;geo_id=640&amp;sv_id=11&amp;population_group=4797&amp;year=latest" description="Connection to the 'get?widget_id=122520&amp;geo_id=640&amp;sv_id=11&amp;population_group=4797&amp;year=latest' query in the workbook." type="5" refreshedVersion="6" background="1" saveData="1">
    <dbPr connection="Provider=Microsoft.Mashup.OleDb.1;Data Source=$Workbook$;Location=&quot;get?widget_id=122520&amp;geo_id=640&amp;sv_id=11&amp;population_group=4797&amp;year=latest&quot;;Extended Properties=&quot;&quot;" command="SELECT * FROM [get?widget_id=122520&amp;geo_id=640&amp;sv_id=11&amp;population_group=4797&amp;year=latest]"/>
  </connection>
  <connection id="10" xr16:uid="{46A02A83-9CE5-46EA-992B-499FE81A022B}" keepAlive="1" name="Query - get?widget_id=122545&amp;geo_id=656&amp;sv_id=11&amp;population_group=4797&amp;year=latest" description="Connection to the 'get?widget_id=122545&amp;geo_id=656&amp;sv_id=11&amp;population_group=4797&amp;year=latest' query in the workbook." type="5" refreshedVersion="6" background="1" saveData="1">
    <dbPr connection="Provider=Microsoft.Mashup.OleDb.1;Data Source=$Workbook$;Location=&quot;get?widget_id=122545&amp;geo_id=656&amp;sv_id=11&amp;population_group=4797&amp;year=latest&quot;;Extended Properties=&quot;&quot;" command="SELECT * FROM [get?widget_id=122545&amp;geo_id=656&amp;sv_id=11&amp;population_group=4797&amp;year=latest]"/>
  </connection>
  <connection id="11" xr16:uid="{A0AA9556-1AB0-45BA-8950-AE8881B78C89}" keepAlive="1" name="Query - get?widget_id=127068&amp;sv_id=11&amp;population_group=4801" description="Connection to the 'get?widget_id=127068&amp;sv_id=11&amp;population_group=4801' query in the workbook." type="5" refreshedVersion="6" background="1" saveData="1">
    <dbPr connection="Provider=Microsoft.Mashup.OleDb.1;Data Source=$Workbook$;Location=&quot;get?widget_id=127068&amp;sv_id=11&amp;population_group=4801&quot;;Extended Properties=&quot;&quot;" command="SELECT * FROM [get?widget_id=127068&amp;sv_id=11&amp;population_group=4801]"/>
  </connection>
  <connection id="12" xr16:uid="{BE365128-F952-4728-BD13-82C06D196461}" keepAlive="1" name="Query - get?widget_id=136500&amp;sv_id=11&amp;population_group=5274" description="Connection to the 'get?widget_id=136500&amp;sv_id=11&amp;population_group=5274' query in the workbook." type="5" refreshedVersion="6" background="1" saveData="1">
    <dbPr connection="Provider=Microsoft.Mashup.OleDb.1;Data Source=$Workbook$;Location=&quot;get?widget_id=136500&amp;sv_id=11&amp;population_group=5274&quot;;Extended Properties=&quot;&quot;" command="SELECT * FROM [get?widget_id=136500&amp;sv_id=11&amp;population_group=5274]"/>
  </connection>
  <connection id="13" xr16:uid="{E016E754-CE70-450E-A255-6AA9C75F5F5B}" keepAlive="1" name="Query - get?widget_id=136500&amp;sv_id=11&amp;population_group=5275" description="Connection to the 'get?widget_id=136500&amp;sv_id=11&amp;population_group=5275' query in the workbook." type="5" refreshedVersion="6" background="1" saveData="1">
    <dbPr connection="Provider=Microsoft.Mashup.OleDb.1;Data Source=$Workbook$;Location=&quot;get?widget_id=136500&amp;sv_id=11&amp;population_group=5275&quot;;Extended Properties=&quot;&quot;" command="SELECT * FROM [get?widget_id=136500&amp;sv_id=11&amp;population_group=5275]"/>
  </connection>
  <connection id="14" xr16:uid="{76E51CE2-6520-4A82-AC63-9171D9BE80F1}" keepAlive="1" name="Query - get?widget_id=136500&amp;sv_id=11&amp;population_group=5276" description="Connection to the 'get?widget_id=136500&amp;sv_id=11&amp;population_group=5276' query in the workbook." type="5" refreshedVersion="6" background="1" saveData="1">
    <dbPr connection="Provider=Microsoft.Mashup.OleDb.1;Data Source=$Workbook$;Location=&quot;get?widget_id=136500&amp;sv_id=11&amp;population_group=5276&quot;;Extended Properties=&quot;&quot;" command="SELECT * FROM [get?widget_id=136500&amp;sv_id=11&amp;population_group=5276]"/>
  </connection>
  <connection id="15" xr16:uid="{AE6821D9-1438-422E-BE23-5B2E037F1B7A}" keepAlive="1" name="Query - Greece- Monthly Arrivals by CoO" description="Connection to the 'Greece- Monthly Arrivals by CoO' query in the workbook." type="5" refreshedVersion="6" background="1" saveData="1">
    <dbPr connection="Provider=Microsoft.Mashup.OleDb.1;Data Source=$Workbook$;Location=&quot;Greece- Monthly Arrivals by CoO&quot;;Extended Properties=&quot;&quot;" command="SELECT * FROM [Greece- Monthly Arrivals by CoO]"/>
  </connection>
  <connection id="16" xr16:uid="{6EC320F0-ED3C-44AE-9CC9-7DE439C53AA1}" keepAlive="1" name="Query - Italy-Monthly Arrivals by CoO" description="Connection to the 'Italy-Monthly Arrivals by CoO' query in the workbook." type="5" refreshedVersion="6" background="1" saveData="1">
    <dbPr connection="Provider=Microsoft.Mashup.OleDb.1;Data Source=$Workbook$;Location=&quot;Italy-Monthly Arrivals by CoO&quot;;Extended Properties=&quot;&quot;" command="SELECT * FROM [Italy-Monthly Arrivals by CoO]"/>
  </connection>
  <connection id="17" xr16:uid="{823A574D-CE64-4C20-A244-4672BBF34D7F}" keepAlive="1" name="Query - origin?widget_id=117564&amp;geo_id=729&amp;sv_id=11&amp;population_collection=28&amp;limit=10&amp;fr" description="Connection to the 'origin?widget_id=117564&amp;geo_id=729&amp;sv_id=11&amp;population_collection=28&amp;limit=10&amp;fr' query in the workbook." type="5" refreshedVersion="6" background="1" saveData="1">
    <dbPr connection="Provider=Microsoft.Mashup.OleDb.1;Data Source=$Workbook$;Location=&quot;origin?widget_id=117564&amp;geo_id=729&amp;sv_id=11&amp;population_collection=28&amp;limit=10&amp;fr&quot;;Extended Properties=&quot;&quot;" command="SELECT * FROM [origin?widget_id=117564&amp;geo_id=729&amp;sv_id=11&amp;population_collection=28&amp;limit=10&amp;fr]"/>
  </connection>
  <connection id="18" xr16:uid="{8B08F2E1-18C1-40C6-968E-92B2389C37A5}" keepAlive="1" name="Query - origin?widget_id=120708&amp;sv_id=11&amp;population_group=4924&amp;population_collection=28&amp;" description="Connection to the 'origin?widget_id=120708&amp;sv_id=11&amp;population_group=4924&amp;population_collection=28&amp;' query in the workbook." type="5" refreshedVersion="6" background="1" saveData="1">
    <dbPr connection="Provider=Microsoft.Mashup.OleDb.1;Data Source=$Workbook$;Location=&quot;origin?widget_id=120708&amp;sv_id=11&amp;population_group=4924&amp;population_collection=28&amp;&quot;;Extended Properties=&quot;&quot;" command="SELECT * FROM [origin?widget_id=120708&amp;sv_id=11&amp;population_group=4924&amp;population_collection=28&amp;]"/>
  </connection>
  <connection id="19" xr16:uid="{4ED4FF2F-C37E-464B-80BC-2DF0B5DAEC7C}" keepAlive="1" name="Query - origin?widget_id=122515&amp;geo_id=640&amp;sv_id=11&amp;population_group=4996&amp;population_col" description="Connection to the 'origin?widget_id=122515&amp;geo_id=640&amp;sv_id=11&amp;population_group=4996&amp;population_col' query in the workbook." type="5" refreshedVersion="6" background="1" saveData="1">
    <dbPr connection="Provider=Microsoft.Mashup.OleDb.1;Data Source=$Workbook$;Location=&quot;origin?widget_id=122515&amp;geo_id=640&amp;sv_id=11&amp;population_group=4996&amp;population_col&quot;;Extended Properties=&quot;&quot;" command="SELECT * FROM [origin?widget_id=122515&amp;geo_id=640&amp;sv_id=11&amp;population_group=4996&amp;population_col]"/>
  </connection>
  <connection id="20" xr16:uid="{60588D2B-CD47-4AF1-A5BE-A619DEFB5F35}" keepAlive="1" name="Query - origin?widget_id=122540&amp;geo_id=656&amp;sv_id=11&amp;population_collection=28&amp;limit=200&amp;f" description="Connection to the 'origin?widget_id=122540&amp;geo_id=656&amp;sv_id=11&amp;population_collection=28&amp;limit=200&amp;f' query in the workbook." type="5" refreshedVersion="6" background="1" saveData="1">
    <dbPr connection="Provider=Microsoft.Mashup.OleDb.1;Data Source=$Workbook$;Location=&quot;origin?widget_id=122540&amp;geo_id=656&amp;sv_id=11&amp;population_collection=28&amp;limit=200&amp;f&quot;;Extended Properties=&quot;&quot;" command="SELECT * FROM [origin?widget_id=122540&amp;geo_id=656&amp;sv_id=11&amp;population_collection=28&amp;limit=200&amp;f]"/>
  </connection>
  <connection id="21" xr16:uid="{FD2A8335-CB81-4E8C-B09F-F818143B4474}" keepAlive="1" name="Query - origin?widget_id=125040&amp;geo_id=616&amp;sv_id=11&amp;population_collection=28&amp;limit=200&amp;f" description="Connection to the 'origin?widget_id=125040&amp;geo_id=616&amp;sv_id=11&amp;population_collection=28&amp;limit=200&amp;f' query in the workbook." type="5" refreshedVersion="6" background="1" saveData="1">
    <dbPr connection="Provider=Microsoft.Mashup.OleDb.1;Data Source=$Workbook$;Location=&quot;origin?widget_id=125040&amp;geo_id=616&amp;sv_id=11&amp;population_collection=28&amp;limit=200&amp;f&quot;;Extended Properties=&quot;&quot;" command="SELECT * FROM [origin?widget_id=125040&amp;geo_id=616&amp;sv_id=11&amp;population_collection=28&amp;limit=200&amp;f]"/>
  </connection>
  <connection id="22" xr16:uid="{0FA7D7F0-3A7A-42F1-BDC4-64E3E4485AE8}" keepAlive="1" name="Query - origin?widget_id=125040&amp;geo_id=690&amp;sv_id=11&amp;population_collection=28&amp;limit=200&amp;f" description="Connection to the 'origin?widget_id=125040&amp;geo_id=690&amp;sv_id=11&amp;population_collection=28&amp;limit=200&amp;f' query in the workbook." type="5" refreshedVersion="6" background="1" saveData="1">
    <dbPr connection="Provider=Microsoft.Mashup.OleDb.1;Data Source=$Workbook$;Location=&quot;origin?widget_id=125040&amp;geo_id=690&amp;sv_id=11&amp;population_collection=28&amp;limit=200&amp;f&quot;;Extended Properties=&quot;&quot;" command="SELECT * FROM [origin?widget_id=125040&amp;geo_id=690&amp;sv_id=11&amp;population_collection=28&amp;limit=200&amp;f]"/>
  </connection>
  <connection id="23" xr16:uid="{6C51AFBB-6858-4304-8CF6-CE08F05658DD}" keepAlive="1" name="Query - simplified?widget_id=117571&amp;geo_id=729&amp;sv_id=11&amp;population_group=4799&amp;fromDate=2" description="Connection to the 'simplified?widget_id=117571&amp;geo_id=729&amp;sv_id=11&amp;population_group=4799&amp;fromDate=2' query in the workbook." type="5" refreshedVersion="6" background="1" saveData="1">
    <dbPr connection="Provider=Microsoft.Mashup.OleDb.1;Data Source=$Workbook$;Location=&quot;simplified?widget_id=117571&amp;geo_id=729&amp;sv_id=11&amp;population_group=4799&amp;fromDate=2&quot;;Extended Properties=&quot;&quot;" command="SELECT * FROM [simplified?widget_id=117571&amp;geo_id=729&amp;sv_id=11&amp;population_group=4799&amp;fromDate=2]"/>
  </connection>
  <connection id="24" xr16:uid="{98E01225-20B5-481D-B552-74E123543047}" keepAlive="1" name="Query - simplified?widget_id=120719&amp;sv_id=11&amp;population_group=4799&amp;fromDate=2019-01-01" description="Connection to the 'simplified?widget_id=120719&amp;sv_id=11&amp;population_group=4799&amp;fromDate=2019-01-01' query in the workbook." type="5" refreshedVersion="6" background="1" saveData="1">
    <dbPr connection="Provider=Microsoft.Mashup.OleDb.1;Data Source=$Workbook$;Location=&quot;simplified?widget_id=120719&amp;sv_id=11&amp;population_group=4799&amp;fromDate=2019-01-01&quot;;Extended Properties=&quot;&quot;" command="SELECT * FROM [simplified?widget_id=120719&amp;sv_id=11&amp;population_group=4799&amp;fromDate=2019-01-01]"/>
  </connection>
  <connection id="25" xr16:uid="{C7E7D6F0-A7F1-45AA-B9A9-A154A05DC244}" keepAlive="1" name="Query - simplified?widget_id=122523&amp;geo_id=640&amp;sv_id=11&amp;population_group=4799&amp;fromDate=2" description="Connection to the 'simplified?widget_id=122523&amp;geo_id=640&amp;sv_id=11&amp;population_group=4799&amp;fromDate=2' query in the workbook." type="5" refreshedVersion="6" background="1" saveData="1">
    <dbPr connection="Provider=Microsoft.Mashup.OleDb.1;Data Source=$Workbook$;Location=&quot;simplified?widget_id=122523&amp;geo_id=640&amp;sv_id=11&amp;population_group=4799&amp;fromDate=2&quot;;Extended Properties=&quot;&quot;" command="SELECT * FROM [simplified?widget_id=122523&amp;geo_id=640&amp;sv_id=11&amp;population_group=4799&amp;fromDate=2]"/>
  </connection>
  <connection id="26" xr16:uid="{7789E464-6B74-4DA3-95EC-75221C37F730}" keepAlive="1" name="Query - simplified?widget_id=122547&amp;geo_id=656&amp;sv_id=11&amp;population_group=4799&amp;fromDate=2" description="Connection to the 'simplified?widget_id=122547&amp;geo_id=656&amp;sv_id=11&amp;population_group=4799&amp;fromDate=2' query in the workbook." type="5" refreshedVersion="6" background="1" saveData="1">
    <dbPr connection="Provider=Microsoft.Mashup.OleDb.1;Data Source=$Workbook$;Location=&quot;simplified?widget_id=122547&amp;geo_id=656&amp;sv_id=11&amp;population_group=4799&amp;fromDate=2&quot;;Extended Properties=&quot;&quot;" command="SELECT * FROM [simplified?widget_id=122547&amp;geo_id=656&amp;sv_id=11&amp;population_group=4799&amp;fromDate=2]"/>
  </connection>
  <connection id="27" xr16:uid="{8985DE26-AF69-4ABE-AB6E-40EA27939B8D}" keepAlive="1" name="Query - Spain - Monthly Arrivals by CoO" description="Connection to the 'Spain - Monthly Arrivals by CoO' query in the workbook." type="5" refreshedVersion="6" background="1" saveData="1">
    <dbPr connection="Provider=Microsoft.Mashup.OleDb.1;Data Source=$Workbook$;Location=&quot;Spain - Monthly Arrivals by CoO&quot;;Extended Properties=&quot;&quot;" command="SELECT * FROM [Spain - Monthly Arrivals by CoO]"/>
  </connection>
  <connection id="28" xr16:uid="{26EF7CE9-DD72-4BE4-AF9D-0075B6AB2AA2}" keepAlive="1" name="Query - sublocation?&amp;geo_id=640&amp;year=latest&amp;sv_id=11&amp;population_group=4797,4798" description="Connection to the 'sublocation?&amp;geo_id=640&amp;year=latest&amp;sv_id=11&amp;population_group=4797,4798' query in the workbook." type="5" refreshedVersion="6" background="1" saveData="1">
    <dbPr connection="Provider=Microsoft.Mashup.OleDb.1;Data Source=$Workbook$;Location=&quot;sublocation?&amp;geo_id=640&amp;year=latest&amp;sv_id=11&amp;population_group=4797,4798&quot;;Extended Properties=&quot;&quot;" command="SELECT * FROM [sublocation?&amp;geo_id=640&amp;year=latest&amp;sv_id=11&amp;population_group=4797,4798]"/>
  </connection>
  <connection id="29" xr16:uid="{4A2059E2-1FA5-4FA3-9C51-B601CA6F5190}" keepAlive="1" name="Query - timeseries?widget_id=120709&amp;sv_id=11&amp;population_group=4797%2C4798&amp;frequency=mont" description="Connection to the 'timeseries?widget_id=120709&amp;sv_id=11&amp;population_group=4797%2C4798&amp;frequency=mont' query in the workbook." type="5" refreshedVersion="6" background="1" saveData="1">
    <dbPr connection="Provider=Microsoft.Mashup.OleDb.1;Data Source=$Workbook$;Location=&quot;timeseries?widget_id=120709&amp;sv_id=11&amp;population_group=4797%2C4798&amp;frequency=mont&quot;;Extended Properties=&quot;&quot;" command="SELECT * FROM [timeseries?widget_id=120709&amp;sv_id=11&amp;population_group=4797%2C4798&amp;frequency=mont]"/>
  </connection>
  <connection id="30" xr16:uid="{9A87EB70-473B-4199-9561-65554620DD98}" keepAlive="1" name="Query - timeseries?widget_id=120712&amp;sv_id=11&amp;population_group=4797&amp;frequency=month&amp;fromD" description="Connection to the 'timeseries?widget_id=120712&amp;sv_id=11&amp;population_group=4797&amp;frequency=month&amp;fromD' query in the workbook." type="5" refreshedVersion="6" background="1" saveData="1">
    <dbPr connection="Provider=Microsoft.Mashup.OleDb.1;Data Source=$Workbook$;Location=&quot;timeseries?widget_id=120712&amp;sv_id=11&amp;population_group=4797&amp;frequency=month&amp;fromD&quot;;Extended Properties=&quot;&quot;" command="SELECT * FROM [timeseries?widget_id=120712&amp;sv_id=11&amp;population_group=4797&amp;frequency=month&amp;fromD]"/>
  </connection>
  <connection id="31" xr16:uid="{50FC45CD-F891-45D3-B529-CBD058130168}" keepAlive="1" name="Query - timeseries?widget_id=120713&amp;sv_id=11&amp;population_group=4798&amp;frequency=month&amp;fromD" description="Connection to the 'timeseries?widget_id=120713&amp;sv_id=11&amp;population_group=4798&amp;frequency=month&amp;fromD' query in the workbook." type="5" refreshedVersion="6" background="1" saveData="1">
    <dbPr connection="Provider=Microsoft.Mashup.OleDb.1;Data Source=$Workbook$;Location=&quot;timeseries?widget_id=120713&amp;sv_id=11&amp;population_group=4798&amp;frequency=month&amp;fromD&quot;;Extended Properties=&quot;&quot;" command="SELECT * FROM [timeseries?widget_id=120713&amp;sv_id=11&amp;population_group=4798&amp;frequency=month&amp;fromD]"/>
  </connection>
  <connection id="32" xr16:uid="{3639D4E1-A83E-4AC0-867A-3D3B5AA82574}" keepAlive="1" name="Query - timeseries?widget_id=122786&amp;geo_id=729&amp;sv_id=11&amp;population_group=4797%2C4798&amp;fre" description="Connection to the 'timeseries?widget_id=122786&amp;geo_id=729&amp;sv_id=11&amp;population_group=4797%2C4798&amp;fre' query in the workbook." type="5" refreshedVersion="6" background="1" saveData="1">
    <dbPr connection="Provider=Microsoft.Mashup.OleDb.1;Data Source=$Workbook$;Location=&quot;timeseries?widget_id=122786&amp;geo_id=729&amp;sv_id=11&amp;population_group=4797%2C4798&amp;fre&quot;;Extended Properties=&quot;&quot;" command="SELECT * FROM [timeseries?widget_id=122786&amp;geo_id=729&amp;sv_id=11&amp;population_group=4797%2C4798&amp;fre]"/>
  </connection>
  <connection id="33" xr16:uid="{4EC7DF9D-509B-408C-9256-CF90C1FB522D}" keepAlive="1" name="Query - timeseries?widget_id=122801&amp;geo_id=729&amp;sv_id=11&amp;population_group=4797&amp;frequency=" description="Connection to the 'timeseries?widget_id=122801&amp;geo_id=729&amp;sv_id=11&amp;population_group=4797&amp;frequency=' query in the workbook." type="5" refreshedVersion="6" background="1" saveData="1">
    <dbPr connection="Provider=Microsoft.Mashup.OleDb.1;Data Source=$Workbook$;Location=&quot;timeseries?widget_id=122801&amp;geo_id=729&amp;sv_id=11&amp;population_group=4797&amp;frequency=&quot;;Extended Properties=&quot;&quot;" command="SELECT * FROM [timeseries?widget_id=122801&amp;geo_id=729&amp;sv_id=11&amp;population_group=4797&amp;frequency=]"/>
  </connection>
  <connection id="34" xr16:uid="{3F407245-2365-486F-B499-8DC49AD42BB8}" keepAlive="1" name="Query - timeseries?widget_id=122802&amp;geo_id=729&amp;sv_id=11&amp;population_group=4798&amp;frequency=" description="Connection to the 'timeseries?widget_id=122802&amp;geo_id=729&amp;sv_id=11&amp;population_group=4798&amp;frequency=' query in the workbook." type="5" refreshedVersion="6" background="1" saveData="1">
    <dbPr connection="Provider=Microsoft.Mashup.OleDb.1;Data Source=$Workbook$;Location=&quot;timeseries?widget_id=122802&amp;geo_id=729&amp;sv_id=11&amp;population_group=4798&amp;frequency=&quot;;Extended Properties=&quot;&quot;" command="SELECT * FROM [timeseries?widget_id=122802&amp;geo_id=729&amp;sv_id=11&amp;population_group=4798&amp;frequency=]"/>
  </connection>
  <connection id="35" xr16:uid="{D4D3D219-E7E2-494B-83E2-8C094FDFB9F7}" keepAlive="1" name="Query - timeseries?widget_id=126376&amp;geo_id=656&amp;sv_id=11&amp;population_group=4797&amp;frequency=" description="Connection to the 'timeseries?widget_id=126376&amp;geo_id=656&amp;sv_id=11&amp;population_group=4797&amp;frequency=' query in the workbook." type="5" refreshedVersion="6" background="1" saveData="1">
    <dbPr connection="Provider=Microsoft.Mashup.OleDb.1;Data Source=$Workbook$;Location=&quot;timeseries?widget_id=126376&amp;geo_id=656&amp;sv_id=11&amp;population_group=4797&amp;frequency=&quot;;Extended Properties=&quot;&quot;" command="SELECT * FROM [timeseries?widget_id=126376&amp;geo_id=656&amp;sv_id=11&amp;population_group=4797&amp;frequency=]"/>
  </connection>
  <connection id="36" xr16:uid="{D3A1A03C-C1A3-7141-B3B1-057246086258}" keepAlive="1" name="Query - timeseries?widget_id=126502&amp;geo_id=640&amp;sv_id=11&amp;population_group=4797%2C4798 (2)" description="Connection to the 'timeseries?widget_id=126502&amp;geo_id=640&amp;sv_id=11&amp;population_group=4797%2C4798 (2)' query in the workbook." type="5" refreshedVersion="6" background="1" saveData="1">
    <dbPr connection="Provider=Microsoft.Mashup.OleDb.1;Data Source=$Workbook$;Location=&quot;timeseries?widget_id=126502&amp;geo_id=640&amp;sv_id=11&amp;population_group=4797%2C4798 (2)&quot;;Extended Properties=&quot;&quot;" command="SELECT * FROM [timeseries?widget_id=126502&amp;geo_id=640&amp;sv_id=11&amp;population_group=4797%2C4798 (2)]"/>
  </connection>
  <connection id="37" xr16:uid="{CF8D47B7-1C60-4931-9403-451170E92E1A}" keepAlive="1" name="Query - timeseries?widget_id=126502&amp;geo_id=640&amp;sv_id=11&amp;population_group=4797%2C4798&amp;fre" description="Connection to the 'timeseries?widget_id=126502&amp;geo_id=640&amp;sv_id=11&amp;population_group=4797%2C4798&amp;fre' query in the workbook." type="5" refreshedVersion="6" background="1" saveData="1">
    <dbPr connection="Provider=Microsoft.Mashup.OleDb.1;Data Source=$Workbook$;Location=&quot;timeseries?widget_id=126502&amp;geo_id=640&amp;sv_id=11&amp;population_group=4797%2C4798&amp;fre&quot;;Extended Properties=&quot;&quot;" command="SELECT * FROM [timeseries?widget_id=126502&amp;geo_id=640&amp;sv_id=11&amp;population_group=4797%2C4798&amp;fre]"/>
  </connection>
  <connection id="38" xr16:uid="{FDE1D380-9CCC-4590-9B35-2E7DDED43675}" keepAlive="1" name="Query - timeseries?widget_id=126513&amp;geo_id=640&amp;sv_id=11&amp;population_group=4797&amp;frequency=" description="Connection to the 'timeseries?widget_id=126513&amp;geo_id=640&amp;sv_id=11&amp;population_group=4797&amp;frequency=' query in the workbook." type="5" refreshedVersion="6" background="1" saveData="1">
    <dbPr connection="Provider=Microsoft.Mashup.OleDb.1;Data Source=$Workbook$;Location=&quot;timeseries?widget_id=126513&amp;geo_id=640&amp;sv_id=11&amp;population_group=4797&amp;frequency=&quot;;Extended Properties=&quot;&quot;" command="SELECT * FROM [timeseries?widget_id=126513&amp;geo_id=640&amp;sv_id=11&amp;population_group=4797&amp;frequency=]"/>
  </connection>
  <connection id="39" xr16:uid="{35C2F516-0708-4DFD-BCEC-78FB8A02DDAA}" keepAlive="1" name="Query - timeseries?widget_id=126514&amp;geo_id=640&amp;sv_id=11&amp;population_group=4798&amp;frequency=" description="Connection to the 'timeseries?widget_id=126514&amp;geo_id=640&amp;sv_id=11&amp;population_group=4798&amp;frequency=' query in the workbook." type="5" refreshedVersion="6" background="1" saveData="1">
    <dbPr connection="Provider=Microsoft.Mashup.OleDb.1;Data Source=$Workbook$;Location=&quot;timeseries?widget_id=126514&amp;geo_id=640&amp;sv_id=11&amp;population_group=4798&amp;frequency=&quot;;Extended Properties=&quot;&quot;" command="SELECT * FROM [timeseries?widget_id=126514&amp;geo_id=640&amp;sv_id=11&amp;population_group=4798&amp;frequency=]"/>
  </connection>
  <connection id="40" xr16:uid="{C623CDB4-0D05-48AA-BD6A-19702CE4B1B2}" keepAlive="1" name="Query - timeseries?widget_id=136492&amp;sv_id=11&amp;geo_id=616&amp;population_group=4797&amp;frequency=" description="Connection to the 'timeseries?widget_id=136492&amp;sv_id=11&amp;geo_id=616&amp;population_group=4797&amp;frequency=' query in the workbook." type="5" refreshedVersion="6" background="1" saveData="1">
    <dbPr connection="Provider=Microsoft.Mashup.OleDb.1;Data Source=$Workbook$;Location=&quot;timeseries?widget_id=136492&amp;sv_id=11&amp;geo_id=616&amp;population_group=4797&amp;frequency=&quot;;Extended Properties=&quot;&quot;" command="SELECT * FROM [timeseries?widget_id=136492&amp;sv_id=11&amp;geo_id=616&amp;population_group=4797&amp;frequency=]"/>
  </connection>
  <connection id="41" xr16:uid="{23B02ABB-D411-41BF-AA15-47315722FD9D}" keepAlive="1" name="Query - timeseries?widget_id=136492&amp;sv_id=11&amp;geo_id=690&amp;population_group=4797&amp;frequency=" description="Connection to the 'timeseries?widget_id=136492&amp;sv_id=11&amp;geo_id=690&amp;population_group=4797&amp;frequency=' query in the workbook." type="5" refreshedVersion="6" background="1" saveData="1">
    <dbPr connection="Provider=Microsoft.Mashup.OleDb.1;Data Source=$Workbook$;Location=&quot;timeseries?widget_id=136492&amp;sv_id=11&amp;geo_id=690&amp;population_group=4797&amp;frequency=&quot;;Extended Properties=&quot;&quot;" command="SELECT * FROM [timeseries?widget_id=136492&amp;sv_id=11&amp;geo_id=690&amp;population_group=4797&amp;frequency=]"/>
  </connection>
</connections>
</file>

<file path=xl/sharedStrings.xml><?xml version="1.0" encoding="utf-8"?>
<sst xmlns="http://schemas.openxmlformats.org/spreadsheetml/2006/main" count="5654" uniqueCount="333">
  <si>
    <t>Iraq</t>
  </si>
  <si>
    <t>Greece</t>
  </si>
  <si>
    <t>Italy</t>
  </si>
  <si>
    <t>Spain</t>
  </si>
  <si>
    <t>Others</t>
  </si>
  <si>
    <t>TURKEY</t>
  </si>
  <si>
    <t>EUROPE - SUMMARY INFORMATION</t>
  </si>
  <si>
    <t>Refugees</t>
  </si>
  <si>
    <t>Population statistics</t>
  </si>
  <si>
    <t>Pending asylum seekers</t>
  </si>
  <si>
    <t>IDPs</t>
  </si>
  <si>
    <t>Stateless</t>
  </si>
  <si>
    <t>End 2018</t>
  </si>
  <si>
    <t>Total</t>
  </si>
  <si>
    <t>Returned refugees</t>
  </si>
  <si>
    <t>Returned IDPs</t>
  </si>
  <si>
    <t>Column1.month</t>
  </si>
  <si>
    <t>Column1.year</t>
  </si>
  <si>
    <t>Column1.male</t>
  </si>
  <si>
    <t>Column1.female</t>
  </si>
  <si>
    <t>Column1.children</t>
  </si>
  <si>
    <t>Column1.uac</t>
  </si>
  <si>
    <t>4</t>
  </si>
  <si>
    <t>2019</t>
  </si>
  <si>
    <t>Men</t>
  </si>
  <si>
    <t>Women</t>
  </si>
  <si>
    <t>Children</t>
  </si>
  <si>
    <t>12</t>
  </si>
  <si>
    <t>Overall</t>
  </si>
  <si>
    <t>5</t>
  </si>
  <si>
    <t>DEMOGRAPHICS</t>
  </si>
  <si>
    <t>Demography of arrivals</t>
  </si>
  <si>
    <t>Dead and missing</t>
  </si>
  <si>
    <t>Arrivals by year</t>
  </si>
  <si>
    <t>Sea arrivals</t>
  </si>
  <si>
    <t>Year</t>
  </si>
  <si>
    <t>Column1.geomaster_name</t>
  </si>
  <si>
    <t>Column1.individuals</t>
  </si>
  <si>
    <t>Evros</t>
  </si>
  <si>
    <t>6</t>
  </si>
  <si>
    <t>Lesvos</t>
  </si>
  <si>
    <t>Samos</t>
  </si>
  <si>
    <t>Kos</t>
  </si>
  <si>
    <t>Chios</t>
  </si>
  <si>
    <t>Leros</t>
  </si>
  <si>
    <t>Symi</t>
  </si>
  <si>
    <t>Rhodes</t>
  </si>
  <si>
    <t>Kastellorizo</t>
  </si>
  <si>
    <t>Kalymnos</t>
  </si>
  <si>
    <t>Mainland Andalucia</t>
  </si>
  <si>
    <t>Melilla</t>
  </si>
  <si>
    <t>Ceuta</t>
  </si>
  <si>
    <t>Canary Islands</t>
  </si>
  <si>
    <t>Mainland Eastern Mediterranean</t>
  </si>
  <si>
    <t>Column1.pop_origin_name</t>
  </si>
  <si>
    <t>Morocco</t>
  </si>
  <si>
    <t>Guinea</t>
  </si>
  <si>
    <t>Mali</t>
  </si>
  <si>
    <t>Côte d'Ivoire</t>
  </si>
  <si>
    <t>Senegal</t>
  </si>
  <si>
    <t>Algeria</t>
  </si>
  <si>
    <t>Syrian Arab Rep.</t>
  </si>
  <si>
    <t>Tunisia</t>
  </si>
  <si>
    <t>State of Palestine</t>
  </si>
  <si>
    <t>Pakistan</t>
  </si>
  <si>
    <t>Bangladesh</t>
  </si>
  <si>
    <t>Egypt</t>
  </si>
  <si>
    <t>Sudan</t>
  </si>
  <si>
    <t>Ghana</t>
  </si>
  <si>
    <t>Nigeria</t>
  </si>
  <si>
    <t>Somalia</t>
  </si>
  <si>
    <t>Cameroon</t>
  </si>
  <si>
    <t>Eritrea</t>
  </si>
  <si>
    <t>Gambia</t>
  </si>
  <si>
    <t>Libya</t>
  </si>
  <si>
    <t>2</t>
  </si>
  <si>
    <t>Ethiopia</t>
  </si>
  <si>
    <t>Sierra Leone</t>
  </si>
  <si>
    <t>Afghanistan</t>
  </si>
  <si>
    <t>Dem. Rep. of the Congo</t>
  </si>
  <si>
    <t>Iran (Islamic Rep. of)</t>
  </si>
  <si>
    <t>Kuwait</t>
  </si>
  <si>
    <t>Comoros</t>
  </si>
  <si>
    <t>Mauritania</t>
  </si>
  <si>
    <t>Burkina Faso</t>
  </si>
  <si>
    <t>Yemen</t>
  </si>
  <si>
    <t>Guinea-Bissau</t>
  </si>
  <si>
    <t>Lebanon</t>
  </si>
  <si>
    <t>Togo</t>
  </si>
  <si>
    <t>1</t>
  </si>
  <si>
    <t>Chad</t>
  </si>
  <si>
    <t>Central African Rep.</t>
  </si>
  <si>
    <t>Congo</t>
  </si>
  <si>
    <t>Liberia</t>
  </si>
  <si>
    <t>Palestine</t>
  </si>
  <si>
    <t>Column1</t>
  </si>
  <si>
    <t>Column2</t>
  </si>
  <si>
    <t>Most common nationality of arrivals</t>
  </si>
  <si>
    <t>Location of arrivals</t>
  </si>
  <si>
    <t>Sea</t>
  </si>
  <si>
    <t>Land</t>
  </si>
  <si>
    <t>Arrivals</t>
  </si>
  <si>
    <t>Overall total arrivals</t>
  </si>
  <si>
    <t>Total arrivals in 2019</t>
  </si>
  <si>
    <t>Sea arrivals in 2019</t>
  </si>
  <si>
    <t>Land arrivals in 2019</t>
  </si>
  <si>
    <t>7</t>
  </si>
  <si>
    <t>Name</t>
  </si>
  <si>
    <t>Value.month</t>
  </si>
  <si>
    <t>Value.year</t>
  </si>
  <si>
    <t>Value.individuals</t>
  </si>
  <si>
    <t>timeseries</t>
  </si>
  <si>
    <t>Overall sea arrivals monthly</t>
  </si>
  <si>
    <t>Overall land arrivals monthly</t>
  </si>
  <si>
    <t>Overall SEA and LAND monthly</t>
  </si>
  <si>
    <t>Monthly arrivals by land and sea</t>
  </si>
  <si>
    <t>Malta</t>
  </si>
  <si>
    <t>Cyprus</t>
  </si>
  <si>
    <t>Other Islands</t>
  </si>
  <si>
    <t>GREECE land AND sea</t>
  </si>
  <si>
    <t>Greece land arrivals</t>
  </si>
  <si>
    <t>Greece sea arrivals</t>
  </si>
  <si>
    <t>Italy sea arrivals</t>
  </si>
  <si>
    <t>SPAIN land AND sea</t>
  </si>
  <si>
    <t>Spain sea arrivals</t>
  </si>
  <si>
    <t>Spain land arrivals</t>
  </si>
  <si>
    <t>Jan</t>
  </si>
  <si>
    <t>Feb</t>
  </si>
  <si>
    <t>Mar</t>
  </si>
  <si>
    <t>Apr</t>
  </si>
  <si>
    <t>May</t>
  </si>
  <si>
    <t>Jun</t>
  </si>
  <si>
    <t>Jul</t>
  </si>
  <si>
    <t>Aug</t>
  </si>
  <si>
    <t>Sep</t>
  </si>
  <si>
    <t>Oct</t>
  </si>
  <si>
    <t>Nov</t>
  </si>
  <si>
    <t>Dec</t>
  </si>
  <si>
    <t>Source: popstats.unhcr.org</t>
  </si>
  <si>
    <t>Column1.date</t>
  </si>
  <si>
    <t>As of:</t>
  </si>
  <si>
    <t>Dead and missing interactive dashboard</t>
  </si>
  <si>
    <t>Death rate</t>
  </si>
  <si>
    <t>Comparison</t>
  </si>
  <si>
    <t>Current year</t>
  </si>
  <si>
    <t>Current month</t>
  </si>
  <si>
    <t>Balearic Islands</t>
  </si>
  <si>
    <t>9</t>
  </si>
  <si>
    <t>South Sudan</t>
  </si>
  <si>
    <t>Niger</t>
  </si>
  <si>
    <t>Benin</t>
  </si>
  <si>
    <t>10</t>
  </si>
  <si>
    <t>Venezuela (Bolivarian Republic of)</t>
  </si>
  <si>
    <t>Cyprus SEA arroivals - BEWARE that not all months are currently represented!!!</t>
  </si>
  <si>
    <t>Malta SEA arrivals</t>
  </si>
  <si>
    <t>Query examples</t>
  </si>
  <si>
    <t>https://data2.unhcr.org/api/population/get/timeseries?widget_id=136492&amp;sv_id=11&amp;geo_id=690&amp;population_group=4797&amp;frequency=month&amp;fromDate=2015-01-01</t>
  </si>
  <si>
    <t>2019-07-31</t>
  </si>
  <si>
    <t>2019-06-30</t>
  </si>
  <si>
    <t>Arrivals &amp; dead and missing</t>
  </si>
  <si>
    <t>Comparison (This year compared to the same period last year)</t>
  </si>
  <si>
    <t>By SEA:</t>
  </si>
  <si>
    <t>Overall:</t>
  </si>
  <si>
    <t>By LAND:</t>
  </si>
  <si>
    <t>GREECE</t>
  </si>
  <si>
    <t>SPAIN</t>
  </si>
  <si>
    <t>ITALY</t>
  </si>
  <si>
    <t>UKRAINE</t>
  </si>
  <si>
    <t>CYPRUS</t>
  </si>
  <si>
    <t>MALTA</t>
  </si>
  <si>
    <t>Dead and missing - overall</t>
  </si>
  <si>
    <t>Dead and missing (Eastern Mediterranean route)</t>
  </si>
  <si>
    <t>Dead and missing (Western Mediterranean route)</t>
  </si>
  <si>
    <t>Dead and missing (Central Mediterranean route)</t>
  </si>
  <si>
    <t>Dead and missing - Eastern</t>
  </si>
  <si>
    <t>Dead and missing - Central</t>
  </si>
  <si>
    <t>Dead and missing - Western</t>
  </si>
  <si>
    <t>11</t>
  </si>
  <si>
    <t>Country of Origin</t>
  </si>
  <si>
    <t>Arrival Month</t>
  </si>
  <si>
    <t>Arrival year</t>
  </si>
  <si>
    <t>Number of Individuals arrived</t>
  </si>
  <si>
    <t>Month Name</t>
  </si>
  <si>
    <t>Region</t>
  </si>
  <si>
    <t>North</t>
  </si>
  <si>
    <t>West</t>
  </si>
  <si>
    <t>ME</t>
  </si>
  <si>
    <t>Asia</t>
  </si>
  <si>
    <t>Country of Origin ISO Code</t>
  </si>
  <si>
    <t>Country of Origin Name</t>
  </si>
  <si>
    <t>Arrival Year</t>
  </si>
  <si>
    <t>Number of individuals arrived</t>
  </si>
  <si>
    <t>CIV</t>
  </si>
  <si>
    <t>CMR</t>
  </si>
  <si>
    <t>GMB</t>
  </si>
  <si>
    <t>DZA</t>
  </si>
  <si>
    <t>MAR</t>
  </si>
  <si>
    <t>MLI</t>
  </si>
  <si>
    <t>NGA</t>
  </si>
  <si>
    <t>ERI</t>
  </si>
  <si>
    <t>SDN</t>
  </si>
  <si>
    <t>SLE</t>
  </si>
  <si>
    <t>SEN</t>
  </si>
  <si>
    <t>OTH</t>
  </si>
  <si>
    <t>SOM</t>
  </si>
  <si>
    <t>EGY</t>
  </si>
  <si>
    <t>GHA</t>
  </si>
  <si>
    <t>ETH</t>
  </si>
  <si>
    <t>BGD</t>
  </si>
  <si>
    <t>TUN</t>
  </si>
  <si>
    <t>SYR</t>
  </si>
  <si>
    <t>PAK</t>
  </si>
  <si>
    <t>IRQ</t>
  </si>
  <si>
    <t>GIN</t>
  </si>
  <si>
    <t>LBY</t>
  </si>
  <si>
    <t>Month name</t>
  </si>
  <si>
    <t>BFA</t>
  </si>
  <si>
    <t>MRT</t>
  </si>
  <si>
    <t>COD</t>
  </si>
  <si>
    <t>GNB</t>
  </si>
  <si>
    <t>TCD</t>
  </si>
  <si>
    <t>CAF</t>
  </si>
  <si>
    <t>LBR</t>
  </si>
  <si>
    <t>COM</t>
  </si>
  <si>
    <t>TGO</t>
  </si>
  <si>
    <t>COG</t>
  </si>
  <si>
    <t>PSE</t>
  </si>
  <si>
    <t>LBN</t>
  </si>
  <si>
    <t>YEM</t>
  </si>
  <si>
    <t>Number of Individuals Arrived</t>
  </si>
  <si>
    <t>IRN</t>
  </si>
  <si>
    <t/>
  </si>
  <si>
    <t>Arrival Date</t>
  </si>
  <si>
    <t>Daily arrived</t>
  </si>
  <si>
    <t>2019-11-25</t>
  </si>
  <si>
    <t>VEN</t>
  </si>
  <si>
    <t>Row Labels</t>
  </si>
  <si>
    <t>Grand Total</t>
  </si>
  <si>
    <t>from source</t>
  </si>
  <si>
    <t>from arrivals</t>
  </si>
  <si>
    <t>Sum of Daily arrived</t>
  </si>
  <si>
    <t>2015</t>
  </si>
  <si>
    <t>2016</t>
  </si>
  <si>
    <t>2017</t>
  </si>
  <si>
    <t>2018</t>
  </si>
  <si>
    <t>DIFF</t>
  </si>
  <si>
    <t>Jan-2014</t>
  </si>
  <si>
    <t>Feb-2014</t>
  </si>
  <si>
    <t>Mar-2014</t>
  </si>
  <si>
    <t>Apr-2014</t>
  </si>
  <si>
    <t>May-2014</t>
  </si>
  <si>
    <t>Jun-2014</t>
  </si>
  <si>
    <t>Jul-2014</t>
  </si>
  <si>
    <t>Aug-2014</t>
  </si>
  <si>
    <t>Sep-2014</t>
  </si>
  <si>
    <t>Oct-2014</t>
  </si>
  <si>
    <t>Nov-2014</t>
  </si>
  <si>
    <t>Dec-2014</t>
  </si>
  <si>
    <t>Jan-2015</t>
  </si>
  <si>
    <t>Feb-2015</t>
  </si>
  <si>
    <t>Mar-2015</t>
  </si>
  <si>
    <t>Apr-2015</t>
  </si>
  <si>
    <t>May-2015</t>
  </si>
  <si>
    <t>Jun-2015</t>
  </si>
  <si>
    <t>Jul-2015</t>
  </si>
  <si>
    <t>Aug-2015</t>
  </si>
  <si>
    <t>Sep-2015</t>
  </si>
  <si>
    <t>Oct-2015</t>
  </si>
  <si>
    <t>Nov-2015</t>
  </si>
  <si>
    <t>Dec-2015</t>
  </si>
  <si>
    <t>Jan-2016</t>
  </si>
  <si>
    <t>Feb-2016</t>
  </si>
  <si>
    <t>Mar-2016</t>
  </si>
  <si>
    <t>Apr-2016</t>
  </si>
  <si>
    <t>May-2016</t>
  </si>
  <si>
    <t>Jun-2016</t>
  </si>
  <si>
    <t>Jul-2016</t>
  </si>
  <si>
    <t>Aug-2016</t>
  </si>
  <si>
    <t>Sep-2016</t>
  </si>
  <si>
    <t>Oct-2016</t>
  </si>
  <si>
    <t>Nov-2016</t>
  </si>
  <si>
    <t>Dec-2016</t>
  </si>
  <si>
    <t>Jan-2017</t>
  </si>
  <si>
    <t>Feb-2017</t>
  </si>
  <si>
    <t>Mar-2017</t>
  </si>
  <si>
    <t>Apr-2017</t>
  </si>
  <si>
    <t>May-2017</t>
  </si>
  <si>
    <t>Jun-2017</t>
  </si>
  <si>
    <t>Jul-2017</t>
  </si>
  <si>
    <t>Aug-2017</t>
  </si>
  <si>
    <t>Sep-2017</t>
  </si>
  <si>
    <t>Oct-2017</t>
  </si>
  <si>
    <t>Nov-2017</t>
  </si>
  <si>
    <t>Dec-2017</t>
  </si>
  <si>
    <t>Jan-2018</t>
  </si>
  <si>
    <t>Feb-2018</t>
  </si>
  <si>
    <t>Mar-2018</t>
  </si>
  <si>
    <t>Apr-2018</t>
  </si>
  <si>
    <t>May-2018</t>
  </si>
  <si>
    <t>Jun-2018</t>
  </si>
  <si>
    <t>Jul-2018</t>
  </si>
  <si>
    <t>Aug-2018</t>
  </si>
  <si>
    <t>Sep-2018</t>
  </si>
  <si>
    <t>Oct-2018</t>
  </si>
  <si>
    <t>Nov-2018</t>
  </si>
  <si>
    <t>Dec-2018</t>
  </si>
  <si>
    <t>Jan-2019</t>
  </si>
  <si>
    <t>Feb-2019</t>
  </si>
  <si>
    <t>Mar-2019</t>
  </si>
  <si>
    <t>Apr-2019</t>
  </si>
  <si>
    <t>May-2019</t>
  </si>
  <si>
    <t>Jun-2019</t>
  </si>
  <si>
    <t>Jul-2019</t>
  </si>
  <si>
    <t>Aug-2019</t>
  </si>
  <si>
    <t>Sep-2019</t>
  </si>
  <si>
    <t>Oct-2019</t>
  </si>
  <si>
    <t>Nov-2019</t>
  </si>
  <si>
    <t>FROM SOURCE</t>
  </si>
  <si>
    <t>FROM ARRIVAL BY COUNTRY OF ORIGIN</t>
  </si>
  <si>
    <t>FROM DAILY ARRIVAL</t>
  </si>
  <si>
    <t>month</t>
  </si>
  <si>
    <t>year</t>
  </si>
  <si>
    <t>month-year</t>
  </si>
  <si>
    <t>italy_all</t>
  </si>
  <si>
    <t>greece_all</t>
  </si>
  <si>
    <t>greece_sea</t>
  </si>
  <si>
    <t>greece_land</t>
  </si>
  <si>
    <t>spain_all</t>
  </si>
  <si>
    <t>spain_land</t>
  </si>
  <si>
    <t>spain_sea</t>
  </si>
  <si>
    <t>cyprus_all</t>
  </si>
  <si>
    <t>malta_all</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</si>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</sst>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 #,##0_-;\-* #,##0_-;_-* &quot;-&quot;??_-;_-@_-"/>
    <numFmt numFmtId="166" formatCode="yyyy\-mm\-dd;@"/>
    <numFmt numFmtId="167" formatCode="dd/mm/yyyy;@"/>
  </numFmts>
  <fonts count="31" x14ac:knownFonts="1">
    <font>
      <sz val="11"/>
      <color theme="1"/>
      <name val="Arial"/>
      <family val="2"/>
      <scheme val="minor"/>
    </font>
    <font>
      <sz val="11"/>
      <color theme="1"/>
      <name val="Arial"/>
      <family val="2"/>
      <scheme val="minor"/>
    </font>
    <font>
      <b/>
      <sz val="11"/>
      <color theme="1"/>
      <name val="Arial"/>
      <family val="2"/>
      <scheme val="minor"/>
    </font>
    <font>
      <b/>
      <sz val="12"/>
      <color theme="1"/>
      <name val="Arial"/>
      <family val="2"/>
      <scheme val="minor"/>
    </font>
    <font>
      <b/>
      <sz val="16"/>
      <color theme="0"/>
      <name val="Arial"/>
      <family val="2"/>
      <scheme val="minor"/>
    </font>
    <font>
      <sz val="12"/>
      <color theme="1"/>
      <name val="Arial"/>
      <family val="2"/>
      <scheme val="minor"/>
    </font>
    <font>
      <b/>
      <sz val="11"/>
      <color theme="0"/>
      <name val="Arial"/>
      <family val="2"/>
      <scheme val="minor"/>
    </font>
    <font>
      <sz val="11"/>
      <color theme="0" tint="-0.499984740745262"/>
      <name val="Arial"/>
      <family val="2"/>
      <scheme val="minor"/>
    </font>
    <font>
      <b/>
      <sz val="14"/>
      <color theme="0"/>
      <name val="Arial"/>
      <family val="2"/>
      <scheme val="minor"/>
    </font>
    <font>
      <sz val="14"/>
      <color theme="1"/>
      <name val="Arial"/>
      <family val="2"/>
      <scheme val="minor"/>
    </font>
    <font>
      <u/>
      <sz val="11"/>
      <color theme="10"/>
      <name val="Arial"/>
      <family val="2"/>
      <scheme val="minor"/>
    </font>
    <font>
      <u/>
      <sz val="11"/>
      <color theme="0" tint="-0.249977111117893"/>
      <name val="Arial"/>
      <family val="2"/>
      <scheme val="minor"/>
    </font>
    <font>
      <sz val="11"/>
      <color theme="8"/>
      <name val="Arial"/>
      <family val="2"/>
      <scheme val="minor"/>
    </font>
    <font>
      <sz val="11"/>
      <color theme="4"/>
      <name val="Arial"/>
      <family val="2"/>
      <scheme val="minor"/>
    </font>
    <font>
      <sz val="10"/>
      <color theme="0" tint="-0.499984740745262"/>
      <name val="Arial"/>
      <family val="2"/>
      <scheme val="minor"/>
    </font>
    <font>
      <sz val="11"/>
      <color theme="0"/>
      <name val="Arial"/>
      <family val="2"/>
      <scheme val="minor"/>
    </font>
    <font>
      <sz val="8"/>
      <name val="Arial"/>
      <family val="2"/>
      <scheme val="minor"/>
    </font>
    <font>
      <sz val="11"/>
      <color theme="4" tint="-0.249977111117893"/>
      <name val="Arial"/>
      <family val="2"/>
      <scheme val="minor"/>
    </font>
    <font>
      <sz val="11"/>
      <color theme="9" tint="-0.249977111117893"/>
      <name val="Arial"/>
      <family val="2"/>
      <scheme val="minor"/>
    </font>
    <font>
      <sz val="11"/>
      <color theme="8" tint="-0.249977111117893"/>
      <name val="Arial"/>
      <family val="2"/>
      <scheme val="minor"/>
    </font>
    <font>
      <b/>
      <sz val="11"/>
      <color theme="0" tint="-0.499984740745262"/>
      <name val="Arial"/>
      <family val="2"/>
      <scheme val="minor"/>
    </font>
    <font>
      <b/>
      <sz val="18"/>
      <color theme="1"/>
      <name val="Arial"/>
      <family val="2"/>
      <scheme val="minor"/>
    </font>
    <font>
      <b/>
      <sz val="18"/>
      <color theme="4" tint="-0.249977111117893"/>
      <name val="Arial"/>
      <family val="2"/>
      <scheme val="minor"/>
    </font>
    <font>
      <b/>
      <sz val="18"/>
      <color theme="8" tint="-0.249977111117893"/>
      <name val="Arial"/>
      <family val="2"/>
      <scheme val="minor"/>
    </font>
    <font>
      <sz val="12"/>
      <color theme="0" tint="-0.499984740745262"/>
      <name val="Arial"/>
      <family val="2"/>
      <scheme val="minor"/>
    </font>
    <font>
      <b/>
      <sz val="18"/>
      <color theme="9"/>
      <name val="Arial"/>
      <family val="2"/>
      <scheme val="minor"/>
    </font>
    <font>
      <b/>
      <u/>
      <sz val="11"/>
      <color theme="1"/>
      <name val="Arial"/>
      <family val="2"/>
    </font>
    <font>
      <b/>
      <sz val="11"/>
      <color theme="1"/>
      <name val="Arial"/>
      <family val="2"/>
    </font>
    <font>
      <sz val="11"/>
      <color rgb="FFFF0000"/>
      <name val="Arial"/>
      <family val="2"/>
      <scheme val="minor"/>
    </font>
    <font>
      <sz val="11"/>
      <color theme="0" tint="-0.14999847407452621"/>
      <name val="Arial"/>
      <family val="2"/>
      <scheme val="minor"/>
    </font>
    <font>
      <b/>
      <sz val="12"/>
      <color theme="0" tint="-0.499984740745262"/>
      <name val="Arial"/>
      <family val="2"/>
      <scheme val="minor"/>
    </font>
  </fonts>
  <fills count="11">
    <fill>
      <patternFill patternType="none"/>
    </fill>
    <fill>
      <patternFill patternType="gray125"/>
    </fill>
    <fill>
      <patternFill patternType="solid">
        <fgColor theme="0"/>
        <bgColor indexed="64"/>
      </patternFill>
    </fill>
    <fill>
      <patternFill patternType="solid">
        <fgColor theme="1" tint="0.249977111117893"/>
        <bgColor indexed="64"/>
      </patternFill>
    </fill>
    <fill>
      <patternFill patternType="solid">
        <fgColor theme="9"/>
        <bgColor indexed="64"/>
      </patternFill>
    </fill>
    <fill>
      <patternFill patternType="solid">
        <fgColor theme="8"/>
        <bgColor indexed="64"/>
      </patternFill>
    </fill>
    <fill>
      <patternFill patternType="solid">
        <fgColor theme="4"/>
        <bgColor indexed="64"/>
      </patternFill>
    </fill>
    <fill>
      <patternFill patternType="solid">
        <fgColor theme="6" tint="-0.249977111117893"/>
        <bgColor indexed="64"/>
      </patternFill>
    </fill>
    <fill>
      <patternFill patternType="solid">
        <fgColor theme="7"/>
        <bgColor indexed="64"/>
      </patternFill>
    </fill>
    <fill>
      <patternFill patternType="solid">
        <fgColor theme="9"/>
        <bgColor theme="9"/>
      </patternFill>
    </fill>
    <fill>
      <patternFill patternType="solid">
        <fgColor theme="9" tint="0.79998168889431442"/>
        <bgColor theme="9" tint="0.79998168889431442"/>
      </patternFill>
    </fill>
  </fills>
  <borders count="15">
    <border>
      <left/>
      <right/>
      <top/>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style="thin">
        <color theme="0"/>
      </left>
      <right style="thin">
        <color theme="0"/>
      </right>
      <top style="thin">
        <color theme="0"/>
      </top>
      <bottom style="thin">
        <color theme="0"/>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top/>
      <bottom style="thin">
        <color theme="4"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101">
    <xf numFmtId="0" fontId="0" fillId="0" borderId="0" xfId="0"/>
    <xf numFmtId="0" fontId="2" fillId="0" borderId="0" xfId="0" applyFont="1"/>
    <xf numFmtId="0" fontId="0" fillId="0" borderId="0" xfId="0" applyAlignment="1">
      <alignment vertical="center"/>
    </xf>
    <xf numFmtId="0" fontId="7" fillId="0" borderId="0" xfId="0" applyFont="1"/>
    <xf numFmtId="0" fontId="2" fillId="2" borderId="7" xfId="0" applyFont="1" applyFill="1" applyBorder="1"/>
    <xf numFmtId="0" fontId="6" fillId="3" borderId="3" xfId="0" applyFont="1" applyFill="1" applyBorder="1" applyAlignment="1">
      <alignment vertical="center"/>
    </xf>
    <xf numFmtId="0" fontId="8" fillId="3" borderId="1" xfId="0" applyFont="1" applyFill="1" applyBorder="1" applyAlignment="1">
      <alignment vertical="center"/>
    </xf>
    <xf numFmtId="0" fontId="5" fillId="2" borderId="4" xfId="0" applyFont="1" applyFill="1" applyBorder="1"/>
    <xf numFmtId="165" fontId="5" fillId="2" borderId="5" xfId="1" applyNumberFormat="1" applyFont="1" applyFill="1" applyBorder="1"/>
    <xf numFmtId="0" fontId="5" fillId="2" borderId="4" xfId="0" applyFont="1" applyFill="1" applyBorder="1" applyAlignment="1">
      <alignment horizontal="left"/>
    </xf>
    <xf numFmtId="165" fontId="5" fillId="2" borderId="5" xfId="1" applyNumberFormat="1" applyFont="1" applyFill="1" applyBorder="1" applyAlignment="1">
      <alignment horizontal="center"/>
    </xf>
    <xf numFmtId="0" fontId="3" fillId="2" borderId="6" xfId="0" applyFont="1" applyFill="1" applyBorder="1"/>
    <xf numFmtId="165" fontId="3" fillId="2" borderId="8" xfId="0" applyNumberFormat="1" applyFont="1" applyFill="1" applyBorder="1"/>
    <xf numFmtId="0" fontId="11" fillId="0" borderId="0" xfId="3" applyFont="1"/>
    <xf numFmtId="0" fontId="12" fillId="0" borderId="0" xfId="0" applyFont="1"/>
    <xf numFmtId="0" fontId="13" fillId="0" borderId="0" xfId="0" applyFont="1"/>
    <xf numFmtId="9" fontId="7" fillId="0" borderId="0" xfId="0" applyNumberFormat="1" applyFont="1"/>
    <xf numFmtId="0" fontId="9" fillId="0" borderId="0" xfId="0" applyFont="1"/>
    <xf numFmtId="3" fontId="9" fillId="0" borderId="0" xfId="0" applyNumberFormat="1" applyFont="1"/>
    <xf numFmtId="0" fontId="14" fillId="0" borderId="0" xfId="0" applyFont="1" applyAlignment="1">
      <alignment horizontal="right"/>
    </xf>
    <xf numFmtId="9" fontId="0" fillId="0" borderId="0" xfId="2" applyFont="1"/>
    <xf numFmtId="3" fontId="0" fillId="0" borderId="0" xfId="0" applyNumberFormat="1"/>
    <xf numFmtId="0" fontId="0" fillId="0" borderId="0" xfId="1" applyNumberFormat="1" applyFont="1"/>
    <xf numFmtId="0" fontId="0" fillId="0" borderId="0" xfId="0" applyNumberFormat="1"/>
    <xf numFmtId="165" fontId="0" fillId="0" borderId="0" xfId="1" applyNumberFormat="1" applyFont="1"/>
    <xf numFmtId="0" fontId="0" fillId="0" borderId="0" xfId="0" applyFont="1"/>
    <xf numFmtId="3" fontId="17" fillId="0" borderId="0" xfId="0" applyNumberFormat="1" applyFont="1"/>
    <xf numFmtId="3" fontId="18" fillId="0" borderId="0" xfId="0" applyNumberFormat="1" applyFont="1"/>
    <xf numFmtId="3" fontId="19" fillId="0" borderId="0" xfId="0" applyNumberFormat="1" applyFont="1"/>
    <xf numFmtId="0" fontId="18" fillId="0" borderId="0" xfId="0" applyFont="1"/>
    <xf numFmtId="165" fontId="18" fillId="0" borderId="0" xfId="1" applyNumberFormat="1" applyFont="1"/>
    <xf numFmtId="0" fontId="20" fillId="2" borderId="7" xfId="0" applyFont="1" applyFill="1" applyBorder="1"/>
    <xf numFmtId="0" fontId="4" fillId="3" borderId="0" xfId="0" applyFont="1" applyFill="1" applyAlignment="1">
      <alignment vertical="center"/>
    </xf>
    <xf numFmtId="165" fontId="0" fillId="0" borderId="0" xfId="2" applyNumberFormat="1" applyFont="1"/>
    <xf numFmtId="14" fontId="0" fillId="0" borderId="0" xfId="0" applyNumberFormat="1"/>
    <xf numFmtId="0" fontId="0" fillId="0" borderId="0" xfId="0" applyAlignment="1">
      <alignment horizontal="left" wrapText="1"/>
    </xf>
    <xf numFmtId="0" fontId="24" fillId="2" borderId="4" xfId="0" applyFont="1" applyFill="1" applyBorder="1" applyAlignment="1">
      <alignment horizontal="left"/>
    </xf>
    <xf numFmtId="165" fontId="25" fillId="0" borderId="0" xfId="1" applyNumberFormat="1" applyFont="1"/>
    <xf numFmtId="0" fontId="10" fillId="0" borderId="0" xfId="3" applyAlignment="1">
      <alignment horizontal="right"/>
    </xf>
    <xf numFmtId="0" fontId="26" fillId="0" borderId="0" xfId="0" applyFont="1" applyAlignment="1">
      <alignment vertical="center"/>
    </xf>
    <xf numFmtId="0" fontId="27" fillId="0" borderId="0" xfId="0" applyFont="1" applyAlignment="1">
      <alignment vertical="center"/>
    </xf>
    <xf numFmtId="0" fontId="10" fillId="0" borderId="0" xfId="3" applyAlignment="1">
      <alignment vertical="center"/>
    </xf>
    <xf numFmtId="1" fontId="15" fillId="0" borderId="0" xfId="0" applyNumberFormat="1" applyFont="1" applyAlignment="1">
      <alignment vertical="center"/>
    </xf>
    <xf numFmtId="0" fontId="28" fillId="0" borderId="0" xfId="0" applyFont="1" applyAlignment="1">
      <alignment horizontal="right" vertical="center" indent="1"/>
    </xf>
    <xf numFmtId="0" fontId="29" fillId="0" borderId="0" xfId="0" applyFont="1"/>
    <xf numFmtId="165" fontId="0" fillId="0" borderId="0" xfId="0" applyNumberFormat="1"/>
    <xf numFmtId="164" fontId="0" fillId="0" borderId="0" xfId="0" applyNumberFormat="1"/>
    <xf numFmtId="9" fontId="0" fillId="0" borderId="0" xfId="2" applyNumberFormat="1" applyFont="1"/>
    <xf numFmtId="0" fontId="10" fillId="0" borderId="0" xfId="3"/>
    <xf numFmtId="165" fontId="21" fillId="0" borderId="0" xfId="1" applyNumberFormat="1" applyFont="1" applyAlignment="1"/>
    <xf numFmtId="165" fontId="22" fillId="0" borderId="0" xfId="1" applyNumberFormat="1" applyFont="1" applyAlignment="1"/>
    <xf numFmtId="165" fontId="23" fillId="0" borderId="0" xfId="1" applyNumberFormat="1" applyFont="1" applyAlignment="1"/>
    <xf numFmtId="0" fontId="7" fillId="0" borderId="0" xfId="0" applyFont="1" applyAlignment="1">
      <alignment horizontal="right" vertical="center"/>
    </xf>
    <xf numFmtId="166" fontId="7" fillId="0" borderId="0" xfId="0" applyNumberFormat="1" applyFont="1" applyAlignment="1">
      <alignment horizontal="right" vertical="center"/>
    </xf>
    <xf numFmtId="0" fontId="8" fillId="3" borderId="2" xfId="0" applyFont="1" applyFill="1" applyBorder="1" applyAlignment="1">
      <alignment vertical="center"/>
    </xf>
    <xf numFmtId="0" fontId="5" fillId="2" borderId="0" xfId="0" applyFont="1" applyFill="1" applyBorder="1"/>
    <xf numFmtId="0" fontId="5" fillId="2" borderId="0" xfId="0" applyFont="1" applyFill="1" applyBorder="1" applyAlignment="1">
      <alignment horizontal="left"/>
    </xf>
    <xf numFmtId="0" fontId="3" fillId="2" borderId="7" xfId="0" applyFont="1" applyFill="1" applyBorder="1"/>
    <xf numFmtId="0" fontId="24" fillId="2" borderId="0" xfId="0" applyFont="1" applyFill="1" applyBorder="1" applyAlignment="1">
      <alignment horizontal="left"/>
    </xf>
    <xf numFmtId="165" fontId="21" fillId="0" borderId="2" xfId="1" applyNumberFormat="1" applyFont="1" applyBorder="1" applyAlignment="1"/>
    <xf numFmtId="165" fontId="22" fillId="0" borderId="2" xfId="1" applyNumberFormat="1" applyFont="1" applyBorder="1" applyAlignment="1"/>
    <xf numFmtId="165" fontId="23" fillId="0" borderId="2" xfId="1" applyNumberFormat="1" applyFont="1" applyBorder="1" applyAlignment="1"/>
    <xf numFmtId="0" fontId="30" fillId="0" borderId="0" xfId="0" applyFont="1" applyAlignment="1">
      <alignment horizontal="right"/>
    </xf>
    <xf numFmtId="0" fontId="30" fillId="0" borderId="0" xfId="0" applyFont="1"/>
    <xf numFmtId="0" fontId="17" fillId="0" borderId="0" xfId="0" applyFont="1"/>
    <xf numFmtId="0" fontId="19" fillId="0" borderId="0" xfId="0" applyFont="1"/>
    <xf numFmtId="0" fontId="4" fillId="5" borderId="0" xfId="0" applyFont="1" applyFill="1" applyAlignment="1">
      <alignment vertical="center"/>
    </xf>
    <xf numFmtId="0" fontId="4" fillId="6" borderId="0" xfId="0" applyFont="1" applyFill="1" applyAlignment="1">
      <alignment vertical="center"/>
    </xf>
    <xf numFmtId="0" fontId="4" fillId="4" borderId="0" xfId="0" applyFont="1" applyFill="1" applyAlignment="1">
      <alignment vertical="center"/>
    </xf>
    <xf numFmtId="0" fontId="4" fillId="7" borderId="0" xfId="0" applyFont="1" applyFill="1" applyAlignment="1">
      <alignment vertical="center"/>
    </xf>
    <xf numFmtId="0" fontId="4" fillId="8" borderId="0" xfId="0" applyFont="1" applyFill="1" applyAlignment="1">
      <alignment vertical="center"/>
    </xf>
    <xf numFmtId="0" fontId="8" fillId="3" borderId="0" xfId="0" applyFont="1" applyFill="1"/>
    <xf numFmtId="0" fontId="0" fillId="0" borderId="9" xfId="0" applyBorder="1"/>
    <xf numFmtId="0" fontId="0" fillId="0" borderId="0" xfId="0" quotePrefix="1"/>
    <xf numFmtId="0" fontId="0" fillId="0" borderId="0" xfId="1" quotePrefix="1" applyNumberFormat="1" applyFont="1" applyAlignment="1"/>
    <xf numFmtId="0" fontId="0" fillId="0" borderId="0" xfId="1" applyNumberFormat="1" applyFont="1" applyAlignment="1"/>
    <xf numFmtId="167" fontId="0" fillId="0" borderId="0" xfId="0" applyNumberFormat="1"/>
    <xf numFmtId="0" fontId="0" fillId="0" borderId="0" xfId="0" applyNumberFormat="1" applyAlignment="1"/>
    <xf numFmtId="0" fontId="0" fillId="0" borderId="0" xfId="0" quotePrefix="1" applyNumberFormat="1" applyAlignment="1"/>
    <xf numFmtId="166" fontId="0" fillId="0" borderId="0" xfId="0" applyNumberFormat="1" applyAlignment="1"/>
    <xf numFmtId="0" fontId="7" fillId="0" borderId="0" xfId="0" applyFont="1" applyAlignment="1">
      <alignment horizontal="left" wrapText="1"/>
    </xf>
    <xf numFmtId="0" fontId="0" fillId="10" borderId="10" xfId="0" applyFont="1" applyFill="1" applyBorder="1"/>
    <xf numFmtId="0" fontId="0" fillId="10" borderId="11" xfId="0" applyFont="1" applyFill="1" applyBorder="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12" xfId="0" applyFont="1" applyBorder="1" applyAlignment="1">
      <alignment horizontal="left"/>
    </xf>
    <xf numFmtId="0" fontId="2" fillId="0" borderId="12" xfId="0" applyNumberFormat="1" applyFont="1" applyBorder="1"/>
    <xf numFmtId="166" fontId="0" fillId="0" borderId="0" xfId="0" applyNumberFormat="1" applyAlignment="1">
      <alignment horizontal="left" indent="1"/>
    </xf>
    <xf numFmtId="0" fontId="6" fillId="9" borderId="13" xfId="0" applyFont="1" applyFill="1" applyBorder="1"/>
    <xf numFmtId="0" fontId="6" fillId="9" borderId="14" xfId="0" applyFont="1" applyFill="1" applyBorder="1"/>
    <xf numFmtId="0" fontId="0" fillId="10" borderId="13" xfId="0" applyFont="1" applyFill="1" applyBorder="1"/>
    <xf numFmtId="0" fontId="0" fillId="10" borderId="14" xfId="0" applyFont="1" applyFill="1" applyBorder="1"/>
    <xf numFmtId="165" fontId="0" fillId="10" borderId="14" xfId="1" applyNumberFormat="1" applyFont="1" applyFill="1" applyBorder="1"/>
    <xf numFmtId="14" fontId="0" fillId="10" borderId="14" xfId="0" applyNumberFormat="1" applyFont="1" applyFill="1" applyBorder="1"/>
    <xf numFmtId="0" fontId="0" fillId="0" borderId="13" xfId="0" applyFont="1" applyBorder="1"/>
    <xf numFmtId="0" fontId="0" fillId="0" borderId="14" xfId="0" applyFont="1" applyBorder="1"/>
    <xf numFmtId="165" fontId="0" fillId="0" borderId="14" xfId="1" applyNumberFormat="1" applyFont="1" applyBorder="1"/>
    <xf numFmtId="14" fontId="0" fillId="0" borderId="14" xfId="0" applyNumberFormat="1" applyFont="1" applyBorder="1"/>
    <xf numFmtId="165" fontId="0" fillId="10" borderId="11" xfId="1" applyNumberFormat="1" applyFont="1" applyFill="1" applyBorder="1"/>
    <xf numFmtId="14" fontId="0" fillId="10" borderId="11" xfId="0" applyNumberFormat="1" applyFont="1" applyFill="1" applyBorder="1"/>
  </cellXfs>
  <cellStyles count="4">
    <cellStyle name="Comma" xfId="1" builtinId="3"/>
    <cellStyle name="Hyperlink" xfId="3" builtinId="8"/>
    <cellStyle name="Normal" xfId="0" builtinId="0"/>
    <cellStyle name="Percent" xfId="2" builtinId="5"/>
  </cellStyles>
  <dxfs count="87">
    <dxf>
      <numFmt numFmtId="0" formatCode="General"/>
      <alignment horizontal="general" vertical="bottom" textRotation="0" wrapText="0" indent="0" justifyLastLine="0" shrinkToFit="0" readingOrder="0"/>
    </dxf>
    <dxf>
      <numFmt numFmtId="166" formatCode="yyyy\-mm\-dd;@"/>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6" formatCode="yyyy\-mm\-dd;@"/>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165" formatCode="_-* #,##0_-;\-* #,##0_-;_-* &quot;-&quot;??_-;_-@_-"/>
    </dxf>
    <dxf>
      <numFmt numFmtId="165" formatCode="_-* #,##0_-;\-* #,##0_-;_-* &quot;-&quot;??_-;_-@_-"/>
    </dxf>
    <dxf>
      <numFmt numFmtId="0" formatCode="General"/>
    </dxf>
    <dxf>
      <numFmt numFmtId="165" formatCode="_-* #,##0_-;\-* #,##0_-;_-* &quot;-&quot;??_-;_-@_-"/>
    </dxf>
    <dxf>
      <numFmt numFmtId="0" formatCode="General"/>
    </dxf>
    <dxf>
      <numFmt numFmtId="165" formatCode="_-* #,##0_-;\-* #,##0_-;_-* &quot;-&quot;??_-;_-@_-"/>
    </dxf>
    <dxf>
      <numFmt numFmtId="168" formatCode="dd/mm/yyyy"/>
    </dxf>
    <dxf>
      <numFmt numFmtId="165" formatCode="_-* #,##0_-;\-* #,##0_-;_-* &quot;-&quot;??_-;_-@_-"/>
    </dxf>
    <dxf>
      <numFmt numFmtId="0" formatCode="General"/>
    </dxf>
    <dxf>
      <numFmt numFmtId="165" formatCode="_-* #,##0_-;\-* #,##0_-;_-* &quot;-&quot;??_-;_-@_-"/>
    </dxf>
    <dxf>
      <numFmt numFmtId="168" formatCode="dd/mm/yyyy"/>
    </dxf>
    <dxf>
      <numFmt numFmtId="165" formatCode="_-* #,##0_-;\-* #,##0_-;_-* &quot;-&quot;??_-;_-@_-"/>
    </dxf>
    <dxf>
      <numFmt numFmtId="0" formatCode="General"/>
    </dxf>
    <dxf>
      <font>
        <b val="0"/>
        <i val="0"/>
        <strike val="0"/>
        <condense val="0"/>
        <extend val="0"/>
        <outline val="0"/>
        <shadow val="0"/>
        <u val="none"/>
        <vertAlign val="baseline"/>
        <sz val="11"/>
        <color theme="1"/>
        <name val="Arial"/>
        <family val="2"/>
        <scheme val="minor"/>
      </font>
    </dxf>
    <dxf>
      <numFmt numFmtId="168" formatCode="dd/mm/yyyy"/>
    </dxf>
    <dxf>
      <numFmt numFmtId="165" formatCode="_-* #,##0_-;\-* #,##0_-;_-* &quot;-&quot;??_-;_-@_-"/>
    </dxf>
    <dxf>
      <numFmt numFmtId="0" formatCode="General"/>
    </dxf>
    <dxf>
      <numFmt numFmtId="165" formatCode="_-* #,##0_-;\-* #,##0_-;_-* &quot;-&quot;??_-;_-@_-"/>
    </dxf>
    <dxf>
      <numFmt numFmtId="0" formatCode="General"/>
    </dxf>
    <dxf>
      <numFmt numFmtId="165" formatCode="_-* #,##0_-;\-* #,##0_-;_-* &quot;-&quot;??_-;_-@_-"/>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Arial"/>
        <family val="2"/>
        <scheme val="minor"/>
      </font>
      <numFmt numFmtId="165" formatCode="_-* #,##0_-;\-* #,##0_-;_-* &quot;-&quot;??_-;_-@_-"/>
    </dxf>
    <dxf>
      <numFmt numFmtId="165" formatCode="_-* #,##0_-;\-* #,##0_-;_-* &quot;-&quot;??_-;_-@_-"/>
    </dxf>
    <dxf>
      <numFmt numFmtId="0" formatCode="General"/>
    </dxf>
    <dxf>
      <font>
        <b val="0"/>
        <i val="0"/>
        <strike val="0"/>
        <condense val="0"/>
        <extend val="0"/>
        <outline val="0"/>
        <shadow val="0"/>
        <u val="none"/>
        <vertAlign val="baseline"/>
        <sz val="11"/>
        <color theme="1"/>
        <name val="Arial"/>
        <family val="2"/>
        <scheme val="minor"/>
      </font>
      <numFmt numFmtId="165" formatCode="_-* #,##0_-;\-* #,##0_-;_-* &quot;-&quot;??_-;_-@_-"/>
    </dxf>
    <dxf>
      <numFmt numFmtId="165" formatCode="_-* #,##0_-;\-* #,##0_-;_-* &quot;-&quot;??_-;_-@_-"/>
    </dxf>
    <dxf>
      <numFmt numFmtId="0" formatCode="General"/>
    </dxf>
    <dxf>
      <font>
        <b val="0"/>
        <i val="0"/>
        <strike val="0"/>
        <condense val="0"/>
        <extend val="0"/>
        <outline val="0"/>
        <shadow val="0"/>
        <u val="none"/>
        <vertAlign val="baseline"/>
        <sz val="11"/>
        <color theme="1"/>
        <name val="Arial"/>
        <family val="2"/>
        <scheme val="minor"/>
      </font>
      <numFmt numFmtId="165" formatCode="_-* #,##0_-;\-* #,##0_-;_-* &quot;-&quot;??_-;_-@_-"/>
    </dxf>
    <dxf>
      <numFmt numFmtId="165" formatCode="_-* #,##0_-;\-* #,##0_-;_-* &quot;-&quot;??_-;_-@_-"/>
    </dxf>
    <dxf>
      <numFmt numFmtId="0" formatCode="General"/>
    </dxf>
    <dxf>
      <font>
        <b val="0"/>
        <i val="0"/>
        <strike val="0"/>
        <condense val="0"/>
        <extend val="0"/>
        <outline val="0"/>
        <shadow val="0"/>
        <u val="none"/>
        <vertAlign val="baseline"/>
        <sz val="11"/>
        <color theme="1"/>
        <name val="Arial"/>
        <family val="2"/>
        <scheme val="minor"/>
      </font>
      <numFmt numFmtId="165" formatCode="_-* #,##0_-;\-* #,##0_-;_-* &quot;-&quot;??_-;_-@_-"/>
    </dxf>
    <dxf>
      <numFmt numFmtId="165" formatCode="_-* #,##0_-;\-* #,##0_-;_-* &quot;-&quot;??_-;_-@_-"/>
    </dxf>
    <dxf>
      <numFmt numFmtId="0" formatCode="General"/>
    </dxf>
    <dxf>
      <numFmt numFmtId="165" formatCode="_-* #,##0_-;\-* #,##0_-;_-* &quot;-&quot;??_-;_-@_-"/>
    </dxf>
    <dxf>
      <numFmt numFmtId="165" formatCode="_-* #,##0_-;\-* #,##0_-;_-* &quot;-&quot;??_-;_-@_-"/>
    </dxf>
    <dxf>
      <numFmt numFmtId="0" formatCode="General"/>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numFmt numFmtId="0" formatCode="General"/>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ont>
        <b val="0"/>
        <i val="0"/>
        <strike val="0"/>
        <condense val="0"/>
        <extend val="0"/>
        <outline val="0"/>
        <shadow val="0"/>
        <u val="none"/>
        <vertAlign val="baseline"/>
        <sz val="11"/>
        <color theme="1"/>
        <name val="Arial"/>
        <family val="2"/>
        <scheme val="minor"/>
      </font>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DD173BE5-11F4-42BB-A397-81313A766F77}">
      <tableStyleElement type="wholeTable" dxfId="86"/>
      <tableStyleElement type="headerRow" dxfId="85"/>
    </tableStyle>
    <tableStyle name="TableStyleQueryResult" pivot="0" count="3" xr9:uid="{4FABE53F-D111-4683-A4A0-B21BDF551FD9}">
      <tableStyleElement type="wholeTable" dxfId="84"/>
      <tableStyleElement type="headerRow" dxfId="83"/>
      <tableStyleElement type="firstRowStripe" dxfId="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66-42A6-B9DF-56890270506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66-42A6-B9DF-56890270506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66-42A6-B9DF-56890270506D}"/>
              </c:ext>
            </c:extLst>
          </c:dPt>
          <c:dLbls>
            <c:dLbl>
              <c:idx val="0"/>
              <c:layout>
                <c:manualLayout>
                  <c:x val="8.6185078764140305E-2"/>
                  <c:y val="-0.36553524804177545"/>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066-42A6-B9DF-56890270506D}"/>
                </c:ext>
              </c:extLst>
            </c:dLbl>
            <c:dLbl>
              <c:idx val="1"/>
              <c:layout>
                <c:manualLayout>
                  <c:x val="0.18250977815425812"/>
                  <c:y val="-9.921671018276762E-2"/>
                </c:manualLayout>
              </c:layout>
              <c:showLegendKey val="0"/>
              <c:showVal val="1"/>
              <c:showCatName val="1"/>
              <c:showSerName val="0"/>
              <c:showPercent val="0"/>
              <c:showBubbleSize val="0"/>
              <c:extLst>
                <c:ext xmlns:c15="http://schemas.microsoft.com/office/drawing/2012/chart" uri="{CE6537A1-D6FC-4f65-9D91-7224C49458BB}">
                  <c15:layout>
                    <c:manualLayout>
                      <c:w val="0.32844139534400973"/>
                      <c:h val="0.21383812010443864"/>
                    </c:manualLayout>
                  </c15:layout>
                </c:ext>
                <c:ext xmlns:c16="http://schemas.microsoft.com/office/drawing/2014/chart" uri="{C3380CC4-5D6E-409C-BE32-E72D297353CC}">
                  <c16:uniqueId val="{00000003-7066-42A6-B9DF-56890270506D}"/>
                </c:ext>
              </c:extLst>
            </c:dLbl>
            <c:dLbl>
              <c:idx val="2"/>
              <c:layout>
                <c:manualLayout>
                  <c:x val="-0.1166031422624641"/>
                  <c:y val="-0.13054830287206268"/>
                </c:manualLayout>
              </c:layout>
              <c:showLegendKey val="0"/>
              <c:showVal val="1"/>
              <c:showCatName val="1"/>
              <c:showSerName val="0"/>
              <c:showPercent val="0"/>
              <c:showBubbleSize val="0"/>
              <c:extLst>
                <c:ext xmlns:c15="http://schemas.microsoft.com/office/drawing/2012/chart" uri="{CE6537A1-D6FC-4f65-9D91-7224C49458BB}">
                  <c15:layout>
                    <c:manualLayout>
                      <c:w val="0.26737653258945637"/>
                      <c:h val="0.21383812010443864"/>
                    </c:manualLayout>
                  </c15:layout>
                </c:ext>
                <c:ext xmlns:c16="http://schemas.microsoft.com/office/drawing/2014/chart" uri="{C3380CC4-5D6E-409C-BE32-E72D297353CC}">
                  <c16:uniqueId val="{00000005-7066-42A6-B9DF-56890270506D}"/>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Source!$C$4:$E$4</c:f>
              <c:strCache>
                <c:ptCount val="3"/>
                <c:pt idx="0">
                  <c:v>Men</c:v>
                </c:pt>
                <c:pt idx="1">
                  <c:v>Women</c:v>
                </c:pt>
                <c:pt idx="2">
                  <c:v>Children</c:v>
                </c:pt>
              </c:strCache>
            </c:strRef>
          </c:cat>
          <c:val>
            <c:numRef>
              <c:f>Source!$C$19:$E$19</c:f>
              <c:numCache>
                <c:formatCode>0%</c:formatCode>
                <c:ptCount val="3"/>
                <c:pt idx="0">
                  <c:v>0.51601290592418003</c:v>
                </c:pt>
                <c:pt idx="1">
                  <c:v>0.19196068473097999</c:v>
                </c:pt>
                <c:pt idx="2">
                  <c:v>0.29202640934485002</c:v>
                </c:pt>
              </c:numCache>
            </c:numRef>
          </c:val>
          <c:extLst>
            <c:ext xmlns:c16="http://schemas.microsoft.com/office/drawing/2014/chart" uri="{C3380CC4-5D6E-409C-BE32-E72D297353CC}">
              <c16:uniqueId val="{00000006-7066-42A6-B9DF-56890270506D}"/>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manualLayout>
                  <c:x val="-9.6140973551892148E-2"/>
                  <c:y val="-1.3877787807814457E-1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F422B197-63D3-49C0-B055-B6D0E9DD0542}" type="CELLRANGE">
                      <a:rPr lang="en-US" b="1">
                        <a:solidFill>
                          <a:schemeClr val="bg1"/>
                        </a:solidFill>
                      </a:rPr>
                      <a:pPr>
                        <a:defRPr sz="11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210526315789474"/>
                      <c:h val="0.14329113924050629"/>
                    </c:manualLayout>
                  </c15:layout>
                  <c15:dlblFieldTable/>
                  <c15:showDataLabelsRange val="1"/>
                </c:ext>
                <c:ext xmlns:c16="http://schemas.microsoft.com/office/drawing/2014/chart" uri="{C3380CC4-5D6E-409C-BE32-E72D297353CC}">
                  <c16:uniqueId val="{00000000-00DE-4992-B229-7B646FFF94CC}"/>
                </c:ext>
              </c:extLst>
            </c:dLbl>
            <c:dLbl>
              <c:idx val="1"/>
              <c:tx>
                <c:rich>
                  <a:bodyPr/>
                  <a:lstStyle/>
                  <a:p>
                    <a:fld id="{3DCF84F5-8AB7-9B48-9C40-D583DB186D7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00DE-4992-B229-7B646FFF94CC}"/>
                </c:ext>
              </c:extLst>
            </c:dLbl>
            <c:dLbl>
              <c:idx val="2"/>
              <c:tx>
                <c:rich>
                  <a:bodyPr/>
                  <a:lstStyle/>
                  <a:p>
                    <a:fld id="{EFAA2D7D-3572-A549-B54D-2B0C36E43A2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0DE-4992-B229-7B646FFF94CC}"/>
                </c:ext>
              </c:extLst>
            </c:dLbl>
            <c:dLbl>
              <c:idx val="3"/>
              <c:tx>
                <c:rich>
                  <a:bodyPr/>
                  <a:lstStyle/>
                  <a:p>
                    <a:fld id="{4763C8F3-6D77-024B-A8E9-219A59E28C8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0DE-4992-B229-7B646FFF94CC}"/>
                </c:ext>
              </c:extLst>
            </c:dLbl>
            <c:dLbl>
              <c:idx val="4"/>
              <c:tx>
                <c:rich>
                  <a:bodyPr/>
                  <a:lstStyle/>
                  <a:p>
                    <a:fld id="{D2B55E30-312C-9949-850B-98B120720C4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0DE-4992-B229-7B646FFF94CC}"/>
                </c:ext>
              </c:extLst>
            </c:dLbl>
            <c:dLbl>
              <c:idx val="5"/>
              <c:tx>
                <c:rich>
                  <a:bodyPr/>
                  <a:lstStyle/>
                  <a:p>
                    <a:fld id="{9082066B-579D-3745-99A1-A762580FF7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0DE-4992-B229-7B646FFF94CC}"/>
                </c:ext>
              </c:extLst>
            </c:dLbl>
            <c:dLbl>
              <c:idx val="6"/>
              <c:tx>
                <c:rich>
                  <a:bodyPr/>
                  <a:lstStyle/>
                  <a:p>
                    <a:fld id="{1FA1A3E7-32D7-124C-9BB9-DDBF26A153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0DE-4992-B229-7B646FFF94CC}"/>
                </c:ext>
              </c:extLst>
            </c:dLbl>
            <c:dLbl>
              <c:idx val="7"/>
              <c:tx>
                <c:rich>
                  <a:bodyPr/>
                  <a:lstStyle/>
                  <a:p>
                    <a:fld id="{0D249DE1-4D18-F54A-A2E6-64385294C34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0DE-4992-B229-7B646FFF94CC}"/>
                </c:ext>
              </c:extLst>
            </c:dLbl>
            <c:dLbl>
              <c:idx val="8"/>
              <c:tx>
                <c:rich>
                  <a:bodyPr/>
                  <a:lstStyle/>
                  <a:p>
                    <a:fld id="{C6F8A0BA-23DA-DB44-A082-71350AF1DE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0DE-4992-B229-7B646FFF94CC}"/>
                </c:ext>
              </c:extLst>
            </c:dLbl>
            <c:dLbl>
              <c:idx val="9"/>
              <c:tx>
                <c:rich>
                  <a:bodyPr/>
                  <a:lstStyle/>
                  <a:p>
                    <a:fld id="{7D84119F-070A-4349-B5DB-FBEC5EFC46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0DE-4992-B229-7B646FFF94CC}"/>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Source!$A$46:$A$55</c:f>
              <c:strCache>
                <c:ptCount val="10"/>
                <c:pt idx="0">
                  <c:v>Morocco</c:v>
                </c:pt>
                <c:pt idx="1">
                  <c:v>Guinea</c:v>
                </c:pt>
                <c:pt idx="2">
                  <c:v>Algeria</c:v>
                </c:pt>
                <c:pt idx="3">
                  <c:v>Mali</c:v>
                </c:pt>
                <c:pt idx="4">
                  <c:v>Others</c:v>
                </c:pt>
                <c:pt idx="5">
                  <c:v>Côte d'Ivoire</c:v>
                </c:pt>
                <c:pt idx="6">
                  <c:v>Senegal</c:v>
                </c:pt>
                <c:pt idx="7">
                  <c:v>Syrian Arab Rep.</c:v>
                </c:pt>
                <c:pt idx="8">
                  <c:v>Tunisia</c:v>
                </c:pt>
                <c:pt idx="9">
                  <c:v>State of Palestine</c:v>
                </c:pt>
              </c:strCache>
            </c:strRef>
          </c:cat>
          <c:val>
            <c:numRef>
              <c:f>Source!$D$46:$D$55</c:f>
              <c:numCache>
                <c:formatCode>_-* #,##0_-;\-* #,##0_-;_-* "-"??_-;_-@_-</c:formatCode>
                <c:ptCount val="10"/>
                <c:pt idx="0">
                  <c:v>6873</c:v>
                </c:pt>
                <c:pt idx="1">
                  <c:v>3013</c:v>
                </c:pt>
                <c:pt idx="2">
                  <c:v>2841</c:v>
                </c:pt>
                <c:pt idx="3">
                  <c:v>2663</c:v>
                </c:pt>
                <c:pt idx="4">
                  <c:v>2246</c:v>
                </c:pt>
                <c:pt idx="5">
                  <c:v>2132</c:v>
                </c:pt>
                <c:pt idx="6">
                  <c:v>1742</c:v>
                </c:pt>
                <c:pt idx="7">
                  <c:v>757</c:v>
                </c:pt>
                <c:pt idx="8">
                  <c:v>743</c:v>
                </c:pt>
                <c:pt idx="9">
                  <c:v>335</c:v>
                </c:pt>
              </c:numCache>
            </c:numRef>
          </c:val>
          <c:extLst>
            <c:ext xmlns:c15="http://schemas.microsoft.com/office/drawing/2012/chart" uri="{02D57815-91ED-43cb-92C2-25804820EDAC}">
              <c15:datalabelsRange>
                <c15:f>Source!$F$46:$F$55</c15:f>
                <c15:dlblRangeCache>
                  <c:ptCount val="10"/>
                  <c:pt idx="0">
                    <c:v>6,873  (29%)</c:v>
                  </c:pt>
                  <c:pt idx="1">
                    <c:v>3,013  (13%)</c:v>
                  </c:pt>
                  <c:pt idx="2">
                    <c:v>2,841  (12%)</c:v>
                  </c:pt>
                  <c:pt idx="3">
                    <c:v>2,663  (11%)</c:v>
                  </c:pt>
                  <c:pt idx="4">
                    <c:v>2,246  (10%)</c:v>
                  </c:pt>
                  <c:pt idx="5">
                    <c:v>2,132  (9%)</c:v>
                  </c:pt>
                  <c:pt idx="6">
                    <c:v>1,742  (7%)</c:v>
                  </c:pt>
                  <c:pt idx="7">
                    <c:v>757  (3%)</c:v>
                  </c:pt>
                  <c:pt idx="8">
                    <c:v>743  (3%)</c:v>
                  </c:pt>
                  <c:pt idx="9">
                    <c:v>335  (1%)</c:v>
                  </c:pt>
                </c15:dlblRangeCache>
              </c15:datalabelsRange>
            </c:ext>
            <c:ext xmlns:c16="http://schemas.microsoft.com/office/drawing/2014/chart" uri="{C3380CC4-5D6E-409C-BE32-E72D297353CC}">
              <c16:uniqueId val="{0000000A-00DE-4992-B229-7B646FFF94CC}"/>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_-* #,##0_-;\-* #,##0_-;_-* &quot;-&quot;??_-;_-@_-"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45822375502449"/>
          <c:y val="1.2598339295666977E-2"/>
          <c:w val="0.81328910480630934"/>
          <c:h val="0.9748033214086661"/>
        </c:manualLayout>
      </c:layout>
      <c:barChart>
        <c:barDir val="bar"/>
        <c:grouping val="cluster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Source!$BE$7:$BE$77</c:f>
              <c:strCache>
                <c:ptCount val="71"/>
                <c:pt idx="0">
                  <c:v>Jan-2014</c:v>
                </c:pt>
                <c:pt idx="1">
                  <c:v>Feb-2014</c:v>
                </c:pt>
                <c:pt idx="2">
                  <c:v>Mar-2014</c:v>
                </c:pt>
                <c:pt idx="3">
                  <c:v>Apr-2014</c:v>
                </c:pt>
                <c:pt idx="4">
                  <c:v>May-2014</c:v>
                </c:pt>
                <c:pt idx="5">
                  <c:v>Jun-2014</c:v>
                </c:pt>
                <c:pt idx="6">
                  <c:v>Jul-2014</c:v>
                </c:pt>
                <c:pt idx="7">
                  <c:v>Aug-2014</c:v>
                </c:pt>
                <c:pt idx="8">
                  <c:v>Sep-2014</c:v>
                </c:pt>
                <c:pt idx="9">
                  <c:v>Oct-2014</c:v>
                </c:pt>
                <c:pt idx="10">
                  <c:v>Nov-2014</c:v>
                </c:pt>
                <c:pt idx="11">
                  <c:v>Dec-2014</c:v>
                </c:pt>
                <c:pt idx="12">
                  <c:v>Jan-2015</c:v>
                </c:pt>
                <c:pt idx="13">
                  <c:v>Feb-2015</c:v>
                </c:pt>
                <c:pt idx="14">
                  <c:v>Mar-2015</c:v>
                </c:pt>
                <c:pt idx="15">
                  <c:v>Apr-2015</c:v>
                </c:pt>
                <c:pt idx="16">
                  <c:v>May-2015</c:v>
                </c:pt>
                <c:pt idx="17">
                  <c:v>Jun-2015</c:v>
                </c:pt>
                <c:pt idx="18">
                  <c:v>Jul-2015</c:v>
                </c:pt>
                <c:pt idx="19">
                  <c:v>Aug-2015</c:v>
                </c:pt>
                <c:pt idx="20">
                  <c:v>Sep-2015</c:v>
                </c:pt>
                <c:pt idx="21">
                  <c:v>Oct-2015</c:v>
                </c:pt>
                <c:pt idx="22">
                  <c:v>Nov-2015</c:v>
                </c:pt>
                <c:pt idx="23">
                  <c:v>Dec-2015</c:v>
                </c:pt>
                <c:pt idx="24">
                  <c:v>Jan-2016</c:v>
                </c:pt>
                <c:pt idx="25">
                  <c:v>Feb-2016</c:v>
                </c:pt>
                <c:pt idx="26">
                  <c:v>Mar-2016</c:v>
                </c:pt>
                <c:pt idx="27">
                  <c:v>Apr-2016</c:v>
                </c:pt>
                <c:pt idx="28">
                  <c:v>May-2016</c:v>
                </c:pt>
                <c:pt idx="29">
                  <c:v>Jun-2016</c:v>
                </c:pt>
                <c:pt idx="30">
                  <c:v>Jul-2016</c:v>
                </c:pt>
                <c:pt idx="31">
                  <c:v>Aug-2016</c:v>
                </c:pt>
                <c:pt idx="32">
                  <c:v>Sep-2016</c:v>
                </c:pt>
                <c:pt idx="33">
                  <c:v>Oct-2016</c:v>
                </c:pt>
                <c:pt idx="34">
                  <c:v>Nov-2016</c:v>
                </c:pt>
                <c:pt idx="35">
                  <c:v>Dec-2016</c:v>
                </c:pt>
                <c:pt idx="36">
                  <c:v>Jan-2017</c:v>
                </c:pt>
                <c:pt idx="37">
                  <c:v>Feb-2017</c:v>
                </c:pt>
                <c:pt idx="38">
                  <c:v>Mar-2017</c:v>
                </c:pt>
                <c:pt idx="39">
                  <c:v>Apr-2017</c:v>
                </c:pt>
                <c:pt idx="40">
                  <c:v>May-2017</c:v>
                </c:pt>
                <c:pt idx="41">
                  <c:v>Jun-2017</c:v>
                </c:pt>
                <c:pt idx="42">
                  <c:v>Jul-2017</c:v>
                </c:pt>
                <c:pt idx="43">
                  <c:v>Aug-2017</c:v>
                </c:pt>
                <c:pt idx="44">
                  <c:v>Sep-2017</c:v>
                </c:pt>
                <c:pt idx="45">
                  <c:v>Oct-2017</c:v>
                </c:pt>
                <c:pt idx="46">
                  <c:v>Nov-2017</c:v>
                </c:pt>
                <c:pt idx="47">
                  <c:v>Dec-2017</c:v>
                </c:pt>
                <c:pt idx="48">
                  <c:v>Jan-2018</c:v>
                </c:pt>
                <c:pt idx="49">
                  <c:v>Feb-2018</c:v>
                </c:pt>
                <c:pt idx="50">
                  <c:v>Mar-2018</c:v>
                </c:pt>
                <c:pt idx="51">
                  <c:v>Apr-2018</c:v>
                </c:pt>
                <c:pt idx="52">
                  <c:v>May-2018</c:v>
                </c:pt>
                <c:pt idx="53">
                  <c:v>Jun-2018</c:v>
                </c:pt>
                <c:pt idx="54">
                  <c:v>Jul-2018</c:v>
                </c:pt>
                <c:pt idx="55">
                  <c:v>Aug-2018</c:v>
                </c:pt>
                <c:pt idx="56">
                  <c:v>Sep-2018</c:v>
                </c:pt>
                <c:pt idx="57">
                  <c:v>Oct-2018</c:v>
                </c:pt>
                <c:pt idx="58">
                  <c:v>Nov-2018</c:v>
                </c:pt>
                <c:pt idx="59">
                  <c:v>Dec-2018</c:v>
                </c:pt>
                <c:pt idx="60">
                  <c:v>Jan-2019</c:v>
                </c:pt>
                <c:pt idx="61">
                  <c:v>Feb-2019</c:v>
                </c:pt>
                <c:pt idx="62">
                  <c:v>Mar-2019</c:v>
                </c:pt>
                <c:pt idx="63">
                  <c:v>Apr-2019</c:v>
                </c:pt>
                <c:pt idx="64">
                  <c:v>May-2019</c:v>
                </c:pt>
                <c:pt idx="65">
                  <c:v>Jun-2019</c:v>
                </c:pt>
                <c:pt idx="66">
                  <c:v>Jul-2019</c:v>
                </c:pt>
                <c:pt idx="67">
                  <c:v>Aug-2019</c:v>
                </c:pt>
                <c:pt idx="68">
                  <c:v>Sep-2019</c:v>
                </c:pt>
                <c:pt idx="69">
                  <c:v>Oct-2019</c:v>
                </c:pt>
                <c:pt idx="70">
                  <c:v>Nov-2019</c:v>
                </c:pt>
              </c:strCache>
            </c:strRef>
          </c:cat>
          <c:val>
            <c:numRef>
              <c:f>Source!$BD$7:$BD$77</c:f>
              <c:numCache>
                <c:formatCode>_-* #,##0_-;\-* #,##0_-;_-* "-"??_-;_-@_-</c:formatCode>
                <c:ptCount val="71"/>
                <c:pt idx="0">
                  <c:v>574</c:v>
                </c:pt>
                <c:pt idx="1">
                  <c:v>704</c:v>
                </c:pt>
                <c:pt idx="2">
                  <c:v>1329</c:v>
                </c:pt>
                <c:pt idx="3">
                  <c:v>781</c:v>
                </c:pt>
                <c:pt idx="4">
                  <c:v>1358</c:v>
                </c:pt>
                <c:pt idx="5">
                  <c:v>521</c:v>
                </c:pt>
                <c:pt idx="6">
                  <c:v>592</c:v>
                </c:pt>
                <c:pt idx="7">
                  <c:v>2288</c:v>
                </c:pt>
                <c:pt idx="8">
                  <c:v>1003</c:v>
                </c:pt>
                <c:pt idx="9">
                  <c:v>984</c:v>
                </c:pt>
                <c:pt idx="10">
                  <c:v>807</c:v>
                </c:pt>
                <c:pt idx="11">
                  <c:v>1096</c:v>
                </c:pt>
                <c:pt idx="12">
                  <c:v>1604</c:v>
                </c:pt>
                <c:pt idx="13">
                  <c:v>673</c:v>
                </c:pt>
                <c:pt idx="14">
                  <c:v>1117</c:v>
                </c:pt>
                <c:pt idx="15">
                  <c:v>1442</c:v>
                </c:pt>
                <c:pt idx="16">
                  <c:v>1435</c:v>
                </c:pt>
                <c:pt idx="17">
                  <c:v>1402</c:v>
                </c:pt>
                <c:pt idx="18">
                  <c:v>1293</c:v>
                </c:pt>
                <c:pt idx="19">
                  <c:v>1332</c:v>
                </c:pt>
                <c:pt idx="20">
                  <c:v>1722</c:v>
                </c:pt>
                <c:pt idx="21">
                  <c:v>2227</c:v>
                </c:pt>
                <c:pt idx="22">
                  <c:v>1564</c:v>
                </c:pt>
                <c:pt idx="23">
                  <c:v>1125</c:v>
                </c:pt>
                <c:pt idx="24">
                  <c:v>1010</c:v>
                </c:pt>
                <c:pt idx="25">
                  <c:v>515</c:v>
                </c:pt>
                <c:pt idx="26">
                  <c:v>626</c:v>
                </c:pt>
                <c:pt idx="27">
                  <c:v>930</c:v>
                </c:pt>
                <c:pt idx="28">
                  <c:v>947</c:v>
                </c:pt>
                <c:pt idx="29">
                  <c:v>1087</c:v>
                </c:pt>
                <c:pt idx="30">
                  <c:v>803</c:v>
                </c:pt>
                <c:pt idx="31">
                  <c:v>1589</c:v>
                </c:pt>
                <c:pt idx="32">
                  <c:v>1973</c:v>
                </c:pt>
                <c:pt idx="33">
                  <c:v>2032</c:v>
                </c:pt>
                <c:pt idx="34">
                  <c:v>1435</c:v>
                </c:pt>
                <c:pt idx="35">
                  <c:v>1658</c:v>
                </c:pt>
                <c:pt idx="36">
                  <c:v>1380</c:v>
                </c:pt>
                <c:pt idx="37">
                  <c:v>1736</c:v>
                </c:pt>
                <c:pt idx="38">
                  <c:v>1197</c:v>
                </c:pt>
                <c:pt idx="39">
                  <c:v>1198</c:v>
                </c:pt>
                <c:pt idx="40">
                  <c:v>1308</c:v>
                </c:pt>
                <c:pt idx="41">
                  <c:v>2682</c:v>
                </c:pt>
                <c:pt idx="42">
                  <c:v>2585</c:v>
                </c:pt>
                <c:pt idx="43">
                  <c:v>3100</c:v>
                </c:pt>
                <c:pt idx="44">
                  <c:v>2039</c:v>
                </c:pt>
                <c:pt idx="45">
                  <c:v>4099</c:v>
                </c:pt>
                <c:pt idx="46">
                  <c:v>4679</c:v>
                </c:pt>
                <c:pt idx="47">
                  <c:v>2373</c:v>
                </c:pt>
                <c:pt idx="48">
                  <c:v>2182</c:v>
                </c:pt>
                <c:pt idx="49">
                  <c:v>1518</c:v>
                </c:pt>
                <c:pt idx="50">
                  <c:v>1300</c:v>
                </c:pt>
                <c:pt idx="51">
                  <c:v>1690</c:v>
                </c:pt>
                <c:pt idx="52">
                  <c:v>3937</c:v>
                </c:pt>
                <c:pt idx="53">
                  <c:v>7313</c:v>
                </c:pt>
                <c:pt idx="54">
                  <c:v>9717</c:v>
                </c:pt>
                <c:pt idx="55">
                  <c:v>7022</c:v>
                </c:pt>
                <c:pt idx="56">
                  <c:v>8568</c:v>
                </c:pt>
                <c:pt idx="57">
                  <c:v>10912</c:v>
                </c:pt>
                <c:pt idx="58">
                  <c:v>5666</c:v>
                </c:pt>
                <c:pt idx="59">
                  <c:v>5558</c:v>
                </c:pt>
                <c:pt idx="60">
                  <c:v>4612</c:v>
                </c:pt>
                <c:pt idx="61">
                  <c:v>1366</c:v>
                </c:pt>
                <c:pt idx="62">
                  <c:v>995</c:v>
                </c:pt>
                <c:pt idx="63">
                  <c:v>1539</c:v>
                </c:pt>
                <c:pt idx="64">
                  <c:v>1928</c:v>
                </c:pt>
                <c:pt idx="65">
                  <c:v>2823</c:v>
                </c:pt>
                <c:pt idx="66">
                  <c:v>3434</c:v>
                </c:pt>
                <c:pt idx="67">
                  <c:v>2854</c:v>
                </c:pt>
                <c:pt idx="68">
                  <c:v>3794</c:v>
                </c:pt>
                <c:pt idx="69">
                  <c:v>4020</c:v>
                </c:pt>
                <c:pt idx="70">
                  <c:v>512</c:v>
                </c:pt>
              </c:numCache>
            </c:numRef>
          </c:val>
          <c:extLst>
            <c:ext xmlns:c16="http://schemas.microsoft.com/office/drawing/2014/chart" uri="{C3380CC4-5D6E-409C-BE32-E72D297353CC}">
              <c16:uniqueId val="{00000000-D17B-4DC2-A7B9-E8217D4A391C}"/>
            </c:ext>
          </c:extLst>
        </c:ser>
        <c:dLbls>
          <c:showLegendKey val="0"/>
          <c:showVal val="0"/>
          <c:showCatName val="0"/>
          <c:showSerName val="0"/>
          <c:showPercent val="0"/>
          <c:showBubbleSize val="0"/>
        </c:dLbls>
        <c:gapWidth val="62"/>
        <c:axId val="1509462664"/>
        <c:axId val="1509461024"/>
      </c:barChart>
      <c:catAx>
        <c:axId val="150946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09461024"/>
        <c:crosses val="autoZero"/>
        <c:auto val="1"/>
        <c:lblAlgn val="ctr"/>
        <c:lblOffset val="100"/>
        <c:noMultiLvlLbl val="0"/>
      </c:catAx>
      <c:valAx>
        <c:axId val="1509461024"/>
        <c:scaling>
          <c:orientation val="minMax"/>
        </c:scaling>
        <c:delete val="1"/>
        <c:axPos val="b"/>
        <c:majorGridlines>
          <c:spPr>
            <a:ln w="9525" cap="flat" cmpd="sng" algn="ctr">
              <a:solidFill>
                <a:schemeClr val="bg1">
                  <a:lumMod val="95000"/>
                </a:schemeClr>
              </a:solidFill>
              <a:round/>
            </a:ln>
            <a:effectLst/>
          </c:spPr>
        </c:majorGridlines>
        <c:numFmt formatCode="_-* #,##0_-;\-* #,##0_-;_-* &quot;-&quot;??_-;_-@_-" sourceLinked="1"/>
        <c:majorTickMark val="none"/>
        <c:minorTickMark val="none"/>
        <c:tickLblPos val="nextTo"/>
        <c:crossAx val="1509462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308882774986101"/>
          <c:y val="9.2155356275233968E-2"/>
          <c:w val="0.82794664505900417"/>
          <c:h val="0.88379434988656425"/>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C9-451D-AA26-96855D6E35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C9-451D-AA26-96855D6E35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C9-451D-AA26-96855D6E353E}"/>
              </c:ext>
            </c:extLst>
          </c:dPt>
          <c:dLbls>
            <c:dLbl>
              <c:idx val="0"/>
              <c:layout>
                <c:manualLayout>
                  <c:x val="9.632449979521554E-2"/>
                  <c:y val="0.1409921671018277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C9-451D-AA26-96855D6E353E}"/>
                </c:ext>
              </c:extLst>
            </c:dLbl>
            <c:dLbl>
              <c:idx val="1"/>
              <c:layout>
                <c:manualLayout>
                  <c:x val="0.20785833073194643"/>
                  <c:y val="5.2221377027609969E-3"/>
                </c:manualLayout>
              </c:layout>
              <c:showLegendKey val="0"/>
              <c:showVal val="1"/>
              <c:showCatName val="1"/>
              <c:showSerName val="0"/>
              <c:showPercent val="0"/>
              <c:showBubbleSize val="0"/>
              <c:extLst>
                <c:ext xmlns:c15="http://schemas.microsoft.com/office/drawing/2012/chart" uri="{CE6537A1-D6FC-4f65-9D91-7224C49458BB}">
                  <c15:layout>
                    <c:manualLayout>
                      <c:w val="0.31323226379739677"/>
                      <c:h val="0.14778067885117491"/>
                    </c:manualLayout>
                  </c15:layout>
                </c:ext>
                <c:ext xmlns:c16="http://schemas.microsoft.com/office/drawing/2014/chart" uri="{C3380CC4-5D6E-409C-BE32-E72D297353CC}">
                  <c16:uniqueId val="{00000003-5FC9-451D-AA26-96855D6E353E}"/>
                </c:ext>
              </c:extLst>
            </c:dLbl>
            <c:dLbl>
              <c:idx val="2"/>
              <c:layout>
                <c:manualLayout>
                  <c:x val="-0.15716102598166762"/>
                  <c:y val="-9.921671018276762E-2"/>
                </c:manualLayout>
              </c:layout>
              <c:showLegendKey val="0"/>
              <c:showVal val="1"/>
              <c:showCatName val="1"/>
              <c:showSerName val="0"/>
              <c:showPercent val="0"/>
              <c:showBubbleSize val="0"/>
              <c:extLst>
                <c:ext xmlns:c15="http://schemas.microsoft.com/office/drawing/2012/chart" uri="{CE6537A1-D6FC-4f65-9D91-7224C49458BB}">
                  <c15:layout>
                    <c:manualLayout>
                      <c:w val="0.32314334826037078"/>
                      <c:h val="0.21383812010443864"/>
                    </c:manualLayout>
                  </c15:layout>
                </c:ext>
                <c:ext xmlns:c16="http://schemas.microsoft.com/office/drawing/2014/chart" uri="{C3380CC4-5D6E-409C-BE32-E72D297353CC}">
                  <c16:uniqueId val="{00000005-5FC9-451D-AA26-96855D6E353E}"/>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Source!$C$4:$E$4</c:f>
              <c:strCache>
                <c:ptCount val="3"/>
                <c:pt idx="0">
                  <c:v>Men</c:v>
                </c:pt>
                <c:pt idx="1">
                  <c:v>Women</c:v>
                </c:pt>
                <c:pt idx="2">
                  <c:v>Children</c:v>
                </c:pt>
              </c:strCache>
            </c:strRef>
          </c:cat>
          <c:val>
            <c:numRef>
              <c:f>Source!$C$15:$E$15</c:f>
              <c:numCache>
                <c:formatCode>0%</c:formatCode>
                <c:ptCount val="3"/>
                <c:pt idx="0">
                  <c:v>0.72079711681153003</c:v>
                </c:pt>
                <c:pt idx="1">
                  <c:v>9.5369332808383001E-2</c:v>
                </c:pt>
                <c:pt idx="2">
                  <c:v>0.18383355038008001</c:v>
                </c:pt>
              </c:numCache>
            </c:numRef>
          </c:val>
          <c:extLst>
            <c:ext xmlns:c16="http://schemas.microsoft.com/office/drawing/2014/chart" uri="{C3380CC4-5D6E-409C-BE32-E72D297353CC}">
              <c16:uniqueId val="{00000006-5FC9-451D-AA26-96855D6E353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manualLayout>
                  <c:x val="-6.0045309350725495E-2"/>
                  <c:y val="-1.3877787807814457E-17"/>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9842CDBE-B28C-40E3-ACC7-BB24BAAA8FBA}" type="CELLRANGE">
                      <a:rPr lang="en-US">
                        <a:solidFill>
                          <a:schemeClr val="bg1"/>
                        </a:solidFill>
                      </a:rPr>
                      <a:pPr>
                        <a:defRPr sz="11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4583049544436236"/>
                      <c:h val="0.14475703324808181"/>
                    </c:manualLayout>
                  </c15:layout>
                  <c15:dlblFieldTable/>
                  <c15:showDataLabelsRange val="1"/>
                </c:ext>
                <c:ext xmlns:c16="http://schemas.microsoft.com/office/drawing/2014/chart" uri="{C3380CC4-5D6E-409C-BE32-E72D297353CC}">
                  <c16:uniqueId val="{00000000-9698-4FF9-81F7-04F70E337850}"/>
                </c:ext>
              </c:extLst>
            </c:dLbl>
            <c:dLbl>
              <c:idx val="1"/>
              <c:tx>
                <c:rich>
                  <a:bodyPr/>
                  <a:lstStyle/>
                  <a:p>
                    <a:fld id="{6EC9C264-4003-0241-AD60-47761EB51E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698-4FF9-81F7-04F70E337850}"/>
                </c:ext>
              </c:extLst>
            </c:dLbl>
            <c:dLbl>
              <c:idx val="2"/>
              <c:tx>
                <c:rich>
                  <a:bodyPr/>
                  <a:lstStyle/>
                  <a:p>
                    <a:fld id="{5ADD78DF-50C9-F64B-9189-9D0C19D1D02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698-4FF9-81F7-04F70E337850}"/>
                </c:ext>
              </c:extLst>
            </c:dLbl>
            <c:dLbl>
              <c:idx val="3"/>
              <c:tx>
                <c:rich>
                  <a:bodyPr/>
                  <a:lstStyle/>
                  <a:p>
                    <a:fld id="{C7F6FA0C-1361-8842-B114-9EE926083B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698-4FF9-81F7-04F70E337850}"/>
                </c:ext>
              </c:extLst>
            </c:dLbl>
            <c:dLbl>
              <c:idx val="4"/>
              <c:tx>
                <c:rich>
                  <a:bodyPr/>
                  <a:lstStyle/>
                  <a:p>
                    <a:fld id="{D27F1222-0CFD-A64C-80C1-0F96FA366FC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698-4FF9-81F7-04F70E337850}"/>
                </c:ext>
              </c:extLst>
            </c:dLbl>
            <c:dLbl>
              <c:idx val="5"/>
              <c:tx>
                <c:rich>
                  <a:bodyPr/>
                  <a:lstStyle/>
                  <a:p>
                    <a:fld id="{42C51A91-62C7-4940-8B2C-CB2797E305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698-4FF9-81F7-04F70E337850}"/>
                </c:ext>
              </c:extLst>
            </c:dLbl>
            <c:dLbl>
              <c:idx val="6"/>
              <c:tx>
                <c:rich>
                  <a:bodyPr/>
                  <a:lstStyle/>
                  <a:p>
                    <a:fld id="{F40D7E9E-1603-CA4F-AA9D-E75E5088CF5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698-4FF9-81F7-04F70E337850}"/>
                </c:ext>
              </c:extLst>
            </c:dLbl>
            <c:dLbl>
              <c:idx val="7"/>
              <c:tx>
                <c:rich>
                  <a:bodyPr/>
                  <a:lstStyle/>
                  <a:p>
                    <a:fld id="{DD96E7D6-9738-8742-8FE9-5A9E1F5C21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698-4FF9-81F7-04F70E337850}"/>
                </c:ext>
              </c:extLst>
            </c:dLbl>
            <c:dLbl>
              <c:idx val="8"/>
              <c:tx>
                <c:rich>
                  <a:bodyPr/>
                  <a:lstStyle/>
                  <a:p>
                    <a:fld id="{EEACE3B8-D29A-EA46-AE1C-E6B28C8FFBE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698-4FF9-81F7-04F70E337850}"/>
                </c:ext>
              </c:extLst>
            </c:dLbl>
            <c:dLbl>
              <c:idx val="9"/>
              <c:tx>
                <c:rich>
                  <a:bodyPr/>
                  <a:lstStyle/>
                  <a:p>
                    <a:fld id="{51FEB91C-C8E3-1841-AB1B-C0995BC8A9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698-4FF9-81F7-04F70E33785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Source!$A$60:$A$69</c:f>
              <c:strCache>
                <c:ptCount val="10"/>
                <c:pt idx="0">
                  <c:v>Tunisia</c:v>
                </c:pt>
                <c:pt idx="1">
                  <c:v>Pakistan</c:v>
                </c:pt>
                <c:pt idx="2">
                  <c:v>Côte d'Ivoire</c:v>
                </c:pt>
                <c:pt idx="3">
                  <c:v>Algeria</c:v>
                </c:pt>
                <c:pt idx="4">
                  <c:v>Iraq</c:v>
                </c:pt>
                <c:pt idx="5">
                  <c:v>Others</c:v>
                </c:pt>
                <c:pt idx="6">
                  <c:v>Bangladesh</c:v>
                </c:pt>
                <c:pt idx="7">
                  <c:v>Sudan</c:v>
                </c:pt>
                <c:pt idx="8">
                  <c:v>Guinea</c:v>
                </c:pt>
                <c:pt idx="9">
                  <c:v>Morocco</c:v>
                </c:pt>
              </c:strCache>
            </c:strRef>
          </c:cat>
          <c:val>
            <c:numRef>
              <c:f>Source!$D$60:$D$69</c:f>
              <c:numCache>
                <c:formatCode>_-* #,##0_-;\-* #,##0_-;_-* "-"??_-;_-@_-</c:formatCode>
                <c:ptCount val="10"/>
                <c:pt idx="0">
                  <c:v>2557</c:v>
                </c:pt>
                <c:pt idx="1">
                  <c:v>1142</c:v>
                </c:pt>
                <c:pt idx="2">
                  <c:v>1020</c:v>
                </c:pt>
                <c:pt idx="3">
                  <c:v>944</c:v>
                </c:pt>
                <c:pt idx="4">
                  <c:v>777</c:v>
                </c:pt>
                <c:pt idx="5">
                  <c:v>754</c:v>
                </c:pt>
                <c:pt idx="6">
                  <c:v>395</c:v>
                </c:pt>
                <c:pt idx="7">
                  <c:v>357</c:v>
                </c:pt>
                <c:pt idx="8">
                  <c:v>210</c:v>
                </c:pt>
                <c:pt idx="9">
                  <c:v>190</c:v>
                </c:pt>
              </c:numCache>
            </c:numRef>
          </c:val>
          <c:extLst>
            <c:ext xmlns:c15="http://schemas.microsoft.com/office/drawing/2012/chart" uri="{02D57815-91ED-43cb-92C2-25804820EDAC}">
              <c15:datalabelsRange>
                <c15:f>Source!$F$60:$F$69</c15:f>
                <c15:dlblRangeCache>
                  <c:ptCount val="10"/>
                  <c:pt idx="0">
                    <c:v>2,557  (27%)</c:v>
                  </c:pt>
                  <c:pt idx="1">
                    <c:v>1,142  (12%)</c:v>
                  </c:pt>
                  <c:pt idx="2">
                    <c:v>1,020  (11%)</c:v>
                  </c:pt>
                  <c:pt idx="3">
                    <c:v>944  (10%)</c:v>
                  </c:pt>
                  <c:pt idx="4">
                    <c:v>777  (8%)</c:v>
                  </c:pt>
                  <c:pt idx="5">
                    <c:v>754  (8%)</c:v>
                  </c:pt>
                  <c:pt idx="6">
                    <c:v>395  (4%)</c:v>
                  </c:pt>
                  <c:pt idx="7">
                    <c:v>357  (4%)</c:v>
                  </c:pt>
                  <c:pt idx="8">
                    <c:v>210  (2%)</c:v>
                  </c:pt>
                  <c:pt idx="9">
                    <c:v>190  (2%)</c:v>
                  </c:pt>
                </c15:dlblRangeCache>
              </c15:datalabelsRange>
            </c:ext>
            <c:ext xmlns:c16="http://schemas.microsoft.com/office/drawing/2014/chart" uri="{C3380CC4-5D6E-409C-BE32-E72D297353CC}">
              <c16:uniqueId val="{0000000A-9698-4FF9-81F7-04F70E337850}"/>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_-* #,##0_-;\-* #,##0_-;_-* &quot;-&quot;??_-;_-@_-"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11989475448218"/>
          <c:y val="1.2877798795186265E-2"/>
          <c:w val="0.81370344592222543"/>
          <c:h val="0.97424440240962751"/>
        </c:manualLayout>
      </c:layout>
      <c:barChart>
        <c:barDir val="bar"/>
        <c:grouping val="cluster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Source!$AR$7:$AR$77</c:f>
              <c:strCache>
                <c:ptCount val="71"/>
                <c:pt idx="0">
                  <c:v>Jan-2014</c:v>
                </c:pt>
                <c:pt idx="1">
                  <c:v>Feb-2014</c:v>
                </c:pt>
                <c:pt idx="2">
                  <c:v>Mar-2014</c:v>
                </c:pt>
                <c:pt idx="3">
                  <c:v>Apr-2014</c:v>
                </c:pt>
                <c:pt idx="4">
                  <c:v>May-2014</c:v>
                </c:pt>
                <c:pt idx="5">
                  <c:v>Jun-2014</c:v>
                </c:pt>
                <c:pt idx="6">
                  <c:v>Jul-2014</c:v>
                </c:pt>
                <c:pt idx="7">
                  <c:v>Aug-2014</c:v>
                </c:pt>
                <c:pt idx="8">
                  <c:v>Sep-2014</c:v>
                </c:pt>
                <c:pt idx="9">
                  <c:v>Oct-2014</c:v>
                </c:pt>
                <c:pt idx="10">
                  <c:v>Nov-2014</c:v>
                </c:pt>
                <c:pt idx="11">
                  <c:v>Dec-2014</c:v>
                </c:pt>
                <c:pt idx="12">
                  <c:v>Jan-2015</c:v>
                </c:pt>
                <c:pt idx="13">
                  <c:v>Feb-2015</c:v>
                </c:pt>
                <c:pt idx="14">
                  <c:v>Mar-2015</c:v>
                </c:pt>
                <c:pt idx="15">
                  <c:v>Apr-2015</c:v>
                </c:pt>
                <c:pt idx="16">
                  <c:v>May-2015</c:v>
                </c:pt>
                <c:pt idx="17">
                  <c:v>Jun-2015</c:v>
                </c:pt>
                <c:pt idx="18">
                  <c:v>Jul-2015</c:v>
                </c:pt>
                <c:pt idx="19">
                  <c:v>Aug-2015</c:v>
                </c:pt>
                <c:pt idx="20">
                  <c:v>Sep-2015</c:v>
                </c:pt>
                <c:pt idx="21">
                  <c:v>Oct-2015</c:v>
                </c:pt>
                <c:pt idx="22">
                  <c:v>Nov-2015</c:v>
                </c:pt>
                <c:pt idx="23">
                  <c:v>Dec-2015</c:v>
                </c:pt>
                <c:pt idx="24">
                  <c:v>Jan-2016</c:v>
                </c:pt>
                <c:pt idx="25">
                  <c:v>Feb-2016</c:v>
                </c:pt>
                <c:pt idx="26">
                  <c:v>Mar-2016</c:v>
                </c:pt>
                <c:pt idx="27">
                  <c:v>Apr-2016</c:v>
                </c:pt>
                <c:pt idx="28">
                  <c:v>May-2016</c:v>
                </c:pt>
                <c:pt idx="29">
                  <c:v>Jun-2016</c:v>
                </c:pt>
                <c:pt idx="30">
                  <c:v>Jul-2016</c:v>
                </c:pt>
                <c:pt idx="31">
                  <c:v>Aug-2016</c:v>
                </c:pt>
                <c:pt idx="32">
                  <c:v>Sep-2016</c:v>
                </c:pt>
                <c:pt idx="33">
                  <c:v>Oct-2016</c:v>
                </c:pt>
                <c:pt idx="34">
                  <c:v>Nov-2016</c:v>
                </c:pt>
                <c:pt idx="35">
                  <c:v>Dec-2016</c:v>
                </c:pt>
                <c:pt idx="36">
                  <c:v>Jan-2017</c:v>
                </c:pt>
                <c:pt idx="37">
                  <c:v>Feb-2017</c:v>
                </c:pt>
                <c:pt idx="38">
                  <c:v>Mar-2017</c:v>
                </c:pt>
                <c:pt idx="39">
                  <c:v>Apr-2017</c:v>
                </c:pt>
                <c:pt idx="40">
                  <c:v>May-2017</c:v>
                </c:pt>
                <c:pt idx="41">
                  <c:v>Jun-2017</c:v>
                </c:pt>
                <c:pt idx="42">
                  <c:v>Jul-2017</c:v>
                </c:pt>
                <c:pt idx="43">
                  <c:v>Aug-2017</c:v>
                </c:pt>
                <c:pt idx="44">
                  <c:v>Sep-2017</c:v>
                </c:pt>
                <c:pt idx="45">
                  <c:v>Oct-2017</c:v>
                </c:pt>
                <c:pt idx="46">
                  <c:v>Nov-2017</c:v>
                </c:pt>
                <c:pt idx="47">
                  <c:v>Dec-2017</c:v>
                </c:pt>
                <c:pt idx="48">
                  <c:v>Jan-2018</c:v>
                </c:pt>
                <c:pt idx="49">
                  <c:v>Feb-2018</c:v>
                </c:pt>
                <c:pt idx="50">
                  <c:v>Mar-2018</c:v>
                </c:pt>
                <c:pt idx="51">
                  <c:v>Apr-2018</c:v>
                </c:pt>
                <c:pt idx="52">
                  <c:v>May-2018</c:v>
                </c:pt>
                <c:pt idx="53">
                  <c:v>Jun-2018</c:v>
                </c:pt>
                <c:pt idx="54">
                  <c:v>Jul-2018</c:v>
                </c:pt>
                <c:pt idx="55">
                  <c:v>Aug-2018</c:v>
                </c:pt>
                <c:pt idx="56">
                  <c:v>Sep-2018</c:v>
                </c:pt>
                <c:pt idx="57">
                  <c:v>Oct-2018</c:v>
                </c:pt>
                <c:pt idx="58">
                  <c:v>Nov-2018</c:v>
                </c:pt>
                <c:pt idx="59">
                  <c:v>Dec-2018</c:v>
                </c:pt>
                <c:pt idx="60">
                  <c:v>Jan-2019</c:v>
                </c:pt>
                <c:pt idx="61">
                  <c:v>Feb-2019</c:v>
                </c:pt>
                <c:pt idx="62">
                  <c:v>Mar-2019</c:v>
                </c:pt>
                <c:pt idx="63">
                  <c:v>Apr-2019</c:v>
                </c:pt>
                <c:pt idx="64">
                  <c:v>May-2019</c:v>
                </c:pt>
                <c:pt idx="65">
                  <c:v>Jun-2019</c:v>
                </c:pt>
                <c:pt idx="66">
                  <c:v>Jul-2019</c:v>
                </c:pt>
                <c:pt idx="67">
                  <c:v>Aug-2019</c:v>
                </c:pt>
                <c:pt idx="68">
                  <c:v>Sep-2019</c:v>
                </c:pt>
                <c:pt idx="69">
                  <c:v>Oct-2019</c:v>
                </c:pt>
                <c:pt idx="70">
                  <c:v>Nov-2019</c:v>
                </c:pt>
              </c:strCache>
            </c:strRef>
          </c:cat>
          <c:val>
            <c:numRef>
              <c:f>Source!$AQ$7:$AQ$77</c:f>
              <c:numCache>
                <c:formatCode>_-* #,##0_-;\-* #,##0_-;_-* "-"??_-;_-@_-</c:formatCode>
                <c:ptCount val="71"/>
                <c:pt idx="0">
                  <c:v>2171</c:v>
                </c:pt>
                <c:pt idx="1">
                  <c:v>3335</c:v>
                </c:pt>
                <c:pt idx="2">
                  <c:v>5459</c:v>
                </c:pt>
                <c:pt idx="3">
                  <c:v>15679</c:v>
                </c:pt>
                <c:pt idx="4">
                  <c:v>14599</c:v>
                </c:pt>
                <c:pt idx="5">
                  <c:v>22641</c:v>
                </c:pt>
                <c:pt idx="6">
                  <c:v>24031</c:v>
                </c:pt>
                <c:pt idx="7">
                  <c:v>24774</c:v>
                </c:pt>
                <c:pt idx="8">
                  <c:v>26107</c:v>
                </c:pt>
                <c:pt idx="9">
                  <c:v>15277</c:v>
                </c:pt>
                <c:pt idx="10">
                  <c:v>9295</c:v>
                </c:pt>
                <c:pt idx="11">
                  <c:v>6732</c:v>
                </c:pt>
                <c:pt idx="12">
                  <c:v>3528</c:v>
                </c:pt>
                <c:pt idx="13">
                  <c:v>4354</c:v>
                </c:pt>
                <c:pt idx="14">
                  <c:v>2283</c:v>
                </c:pt>
                <c:pt idx="15">
                  <c:v>16063</c:v>
                </c:pt>
                <c:pt idx="16">
                  <c:v>21235</c:v>
                </c:pt>
                <c:pt idx="17">
                  <c:v>22891</c:v>
                </c:pt>
                <c:pt idx="18">
                  <c:v>23186</c:v>
                </c:pt>
                <c:pt idx="19">
                  <c:v>22609</c:v>
                </c:pt>
                <c:pt idx="20">
                  <c:v>15922</c:v>
                </c:pt>
                <c:pt idx="21">
                  <c:v>8916</c:v>
                </c:pt>
                <c:pt idx="22">
                  <c:v>3218</c:v>
                </c:pt>
                <c:pt idx="23">
                  <c:v>9637</c:v>
                </c:pt>
                <c:pt idx="24">
                  <c:v>5273</c:v>
                </c:pt>
                <c:pt idx="25">
                  <c:v>3828</c:v>
                </c:pt>
                <c:pt idx="26">
                  <c:v>9676</c:v>
                </c:pt>
                <c:pt idx="27">
                  <c:v>9149</c:v>
                </c:pt>
                <c:pt idx="28">
                  <c:v>19957</c:v>
                </c:pt>
                <c:pt idx="29">
                  <c:v>22339</c:v>
                </c:pt>
                <c:pt idx="30">
                  <c:v>23552</c:v>
                </c:pt>
                <c:pt idx="31">
                  <c:v>21294</c:v>
                </c:pt>
                <c:pt idx="32">
                  <c:v>16975</c:v>
                </c:pt>
                <c:pt idx="33">
                  <c:v>27384</c:v>
                </c:pt>
                <c:pt idx="34">
                  <c:v>13581</c:v>
                </c:pt>
                <c:pt idx="35">
                  <c:v>8428</c:v>
                </c:pt>
                <c:pt idx="36">
                  <c:v>4467</c:v>
                </c:pt>
                <c:pt idx="37">
                  <c:v>8972</c:v>
                </c:pt>
                <c:pt idx="38">
                  <c:v>10853</c:v>
                </c:pt>
                <c:pt idx="39">
                  <c:v>12943</c:v>
                </c:pt>
                <c:pt idx="40">
                  <c:v>22993</c:v>
                </c:pt>
                <c:pt idx="41">
                  <c:v>23524</c:v>
                </c:pt>
                <c:pt idx="42">
                  <c:v>11461</c:v>
                </c:pt>
                <c:pt idx="43">
                  <c:v>3914</c:v>
                </c:pt>
                <c:pt idx="44">
                  <c:v>6291</c:v>
                </c:pt>
                <c:pt idx="45">
                  <c:v>5979</c:v>
                </c:pt>
                <c:pt idx="46">
                  <c:v>5645</c:v>
                </c:pt>
                <c:pt idx="47">
                  <c:v>2327</c:v>
                </c:pt>
                <c:pt idx="48">
                  <c:v>4182</c:v>
                </c:pt>
                <c:pt idx="49">
                  <c:v>1065</c:v>
                </c:pt>
                <c:pt idx="50">
                  <c:v>1049</c:v>
                </c:pt>
                <c:pt idx="51">
                  <c:v>3171</c:v>
                </c:pt>
                <c:pt idx="52">
                  <c:v>3963</c:v>
                </c:pt>
                <c:pt idx="53">
                  <c:v>3147</c:v>
                </c:pt>
                <c:pt idx="54">
                  <c:v>1969</c:v>
                </c:pt>
                <c:pt idx="55">
                  <c:v>1531</c:v>
                </c:pt>
                <c:pt idx="56">
                  <c:v>947</c:v>
                </c:pt>
                <c:pt idx="57">
                  <c:v>1007</c:v>
                </c:pt>
                <c:pt idx="58">
                  <c:v>980</c:v>
                </c:pt>
                <c:pt idx="59">
                  <c:v>359</c:v>
                </c:pt>
                <c:pt idx="60">
                  <c:v>202</c:v>
                </c:pt>
                <c:pt idx="61">
                  <c:v>60</c:v>
                </c:pt>
                <c:pt idx="62">
                  <c:v>262</c:v>
                </c:pt>
                <c:pt idx="63">
                  <c:v>255</c:v>
                </c:pt>
                <c:pt idx="64">
                  <c:v>782</c:v>
                </c:pt>
                <c:pt idx="65">
                  <c:v>1218</c:v>
                </c:pt>
                <c:pt idx="66">
                  <c:v>1088</c:v>
                </c:pt>
                <c:pt idx="67">
                  <c:v>1268</c:v>
                </c:pt>
                <c:pt idx="68">
                  <c:v>2499</c:v>
                </c:pt>
                <c:pt idx="69">
                  <c:v>2016</c:v>
                </c:pt>
                <c:pt idx="70">
                  <c:v>915</c:v>
                </c:pt>
              </c:numCache>
            </c:numRef>
          </c:val>
          <c:extLst>
            <c:ext xmlns:c16="http://schemas.microsoft.com/office/drawing/2014/chart" uri="{C3380CC4-5D6E-409C-BE32-E72D297353CC}">
              <c16:uniqueId val="{00000000-5051-4B59-B639-8C3246F157CA}"/>
            </c:ext>
          </c:extLst>
        </c:ser>
        <c:dLbls>
          <c:showLegendKey val="0"/>
          <c:showVal val="0"/>
          <c:showCatName val="0"/>
          <c:showSerName val="0"/>
          <c:showPercent val="0"/>
          <c:showBubbleSize val="0"/>
        </c:dLbls>
        <c:gapWidth val="62"/>
        <c:axId val="1509462664"/>
        <c:axId val="1509461024"/>
      </c:barChart>
      <c:catAx>
        <c:axId val="150946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09461024"/>
        <c:crosses val="autoZero"/>
        <c:auto val="1"/>
        <c:lblAlgn val="ctr"/>
        <c:lblOffset val="100"/>
        <c:noMultiLvlLbl val="0"/>
      </c:catAx>
      <c:valAx>
        <c:axId val="1509461024"/>
        <c:scaling>
          <c:orientation val="minMax"/>
        </c:scaling>
        <c:delete val="1"/>
        <c:axPos val="b"/>
        <c:majorGridlines>
          <c:spPr>
            <a:ln w="9525" cap="flat" cmpd="sng" algn="ctr">
              <a:solidFill>
                <a:schemeClr val="bg1">
                  <a:lumMod val="95000"/>
                </a:schemeClr>
              </a:solidFill>
              <a:round/>
            </a:ln>
            <a:effectLst/>
          </c:spPr>
        </c:majorGridlines>
        <c:numFmt formatCode="_-* #,##0_-;\-* #,##0_-;_-* &quot;-&quot;??_-;_-@_-" sourceLinked="1"/>
        <c:majorTickMark val="none"/>
        <c:minorTickMark val="none"/>
        <c:tickLblPos val="nextTo"/>
        <c:crossAx val="1509462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66883619933266"/>
          <c:y val="1.7738176491152138E-2"/>
          <c:w val="0.66763087698673684"/>
          <c:h val="0.96452364701769577"/>
        </c:manualLayout>
      </c:layout>
      <c:barChart>
        <c:barDir val="bar"/>
        <c:grouping val="clustered"/>
        <c:varyColors val="0"/>
        <c:ser>
          <c:idx val="0"/>
          <c:order val="0"/>
          <c:tx>
            <c:strRef>
              <c:f>Source!$A$197:$A$228</c:f>
              <c:strCache>
                <c:ptCount val="32"/>
                <c:pt idx="0">
                  <c:v>Sudan</c:v>
                </c:pt>
                <c:pt idx="1">
                  <c:v>Eritrea</c:v>
                </c:pt>
                <c:pt idx="2">
                  <c:v>Nigeria</c:v>
                </c:pt>
                <c:pt idx="3">
                  <c:v>Morocco</c:v>
                </c:pt>
                <c:pt idx="4">
                  <c:v>Somalia</c:v>
                </c:pt>
                <c:pt idx="5">
                  <c:v>Bangladesh</c:v>
                </c:pt>
                <c:pt idx="6">
                  <c:v>Chad</c:v>
                </c:pt>
                <c:pt idx="7">
                  <c:v>Côte d'Ivoire</c:v>
                </c:pt>
                <c:pt idx="8">
                  <c:v>Pakistan</c:v>
                </c:pt>
                <c:pt idx="9">
                  <c:v>South Sudan</c:v>
                </c:pt>
                <c:pt idx="10">
                  <c:v>Guinea</c:v>
                </c:pt>
                <c:pt idx="11">
                  <c:v>Libya</c:v>
                </c:pt>
                <c:pt idx="12">
                  <c:v>Egypt</c:v>
                </c:pt>
                <c:pt idx="13">
                  <c:v>Others</c:v>
                </c:pt>
                <c:pt idx="14">
                  <c:v>Mali</c:v>
                </c:pt>
                <c:pt idx="15">
                  <c:v>Niger</c:v>
                </c:pt>
                <c:pt idx="16">
                  <c:v>Cameroon</c:v>
                </c:pt>
                <c:pt idx="17">
                  <c:v>Senegal</c:v>
                </c:pt>
                <c:pt idx="18">
                  <c:v>Ghana</c:v>
                </c:pt>
                <c:pt idx="19">
                  <c:v>Gambia</c:v>
                </c:pt>
                <c:pt idx="20">
                  <c:v>Algeria</c:v>
                </c:pt>
                <c:pt idx="21">
                  <c:v>Benin</c:v>
                </c:pt>
                <c:pt idx="22">
                  <c:v>Ethiopia</c:v>
                </c:pt>
                <c:pt idx="23">
                  <c:v>Yemen</c:v>
                </c:pt>
                <c:pt idx="24">
                  <c:v>Comoros</c:v>
                </c:pt>
                <c:pt idx="25">
                  <c:v>Congo</c:v>
                </c:pt>
                <c:pt idx="26">
                  <c:v>Guinea-Bissau</c:v>
                </c:pt>
                <c:pt idx="27">
                  <c:v>Sierra Leone</c:v>
                </c:pt>
                <c:pt idx="28">
                  <c:v>Burkina Faso</c:v>
                </c:pt>
                <c:pt idx="29">
                  <c:v>Palestine</c:v>
                </c:pt>
                <c:pt idx="30">
                  <c:v>Togo</c:v>
                </c:pt>
                <c:pt idx="31">
                  <c:v>Tunisia</c:v>
                </c:pt>
              </c:strCache>
            </c:strRef>
          </c:tx>
          <c:spPr>
            <a:solidFill>
              <a:schemeClr val="accent1"/>
            </a:solidFill>
            <a:ln>
              <a:noFill/>
            </a:ln>
            <a:effectLst/>
          </c:spPr>
          <c:invertIfNegative val="0"/>
          <c:dLbls>
            <c:dLbl>
              <c:idx val="0"/>
              <c:layout>
                <c:manualLayout>
                  <c:x val="-3.5643563180052906E-2"/>
                  <c:y val="1.6646967755065705E-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8D4CD2B-556D-4734-B36C-B5280B8312FA}" type="CELLRANGE">
                      <a:rPr lang="en-US" baseline="0">
                        <a:solidFill>
                          <a:schemeClr val="bg1"/>
                        </a:solidFill>
                      </a:rPr>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6752569664004028"/>
                      <c:h val="4.58537209864106E-2"/>
                    </c:manualLayout>
                  </c15:layout>
                  <c15:dlblFieldTable/>
                  <c15:showDataLabelsRange val="1"/>
                </c:ext>
                <c:ext xmlns:c16="http://schemas.microsoft.com/office/drawing/2014/chart" uri="{C3380CC4-5D6E-409C-BE32-E72D297353CC}">
                  <c16:uniqueId val="{00000000-6533-46F4-8F2E-9B2FD6B77A93}"/>
                </c:ext>
              </c:extLst>
            </c:dLbl>
            <c:dLbl>
              <c:idx val="1"/>
              <c:tx>
                <c:rich>
                  <a:bodyPr/>
                  <a:lstStyle/>
                  <a:p>
                    <a:fld id="{BD840EE3-8ACB-5648-899D-F98A1819016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533-46F4-8F2E-9B2FD6B77A93}"/>
                </c:ext>
              </c:extLst>
            </c:dLbl>
            <c:dLbl>
              <c:idx val="2"/>
              <c:tx>
                <c:rich>
                  <a:bodyPr/>
                  <a:lstStyle/>
                  <a:p>
                    <a:fld id="{1A255CBD-CB3A-D04D-A90D-82BFB109A86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533-46F4-8F2E-9B2FD6B77A93}"/>
                </c:ext>
              </c:extLst>
            </c:dLbl>
            <c:dLbl>
              <c:idx val="3"/>
              <c:tx>
                <c:rich>
                  <a:bodyPr/>
                  <a:lstStyle/>
                  <a:p>
                    <a:fld id="{DA21EC20-8454-164C-9251-BAEA3DC4AE6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533-46F4-8F2E-9B2FD6B77A93}"/>
                </c:ext>
              </c:extLst>
            </c:dLbl>
            <c:dLbl>
              <c:idx val="4"/>
              <c:tx>
                <c:rich>
                  <a:bodyPr/>
                  <a:lstStyle/>
                  <a:p>
                    <a:fld id="{AEA60AAA-24E5-E541-A115-60A90DD1DDE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533-46F4-8F2E-9B2FD6B77A93}"/>
                </c:ext>
              </c:extLst>
            </c:dLbl>
            <c:dLbl>
              <c:idx val="5"/>
              <c:tx>
                <c:rich>
                  <a:bodyPr/>
                  <a:lstStyle/>
                  <a:p>
                    <a:fld id="{54E138E1-00B3-9B4D-B727-C8035AFE7CB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533-46F4-8F2E-9B2FD6B77A93}"/>
                </c:ext>
              </c:extLst>
            </c:dLbl>
            <c:dLbl>
              <c:idx val="6"/>
              <c:tx>
                <c:rich>
                  <a:bodyPr/>
                  <a:lstStyle/>
                  <a:p>
                    <a:fld id="{AE07D07F-4677-D646-99EE-9DC113DF1AA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533-46F4-8F2E-9B2FD6B77A93}"/>
                </c:ext>
              </c:extLst>
            </c:dLbl>
            <c:dLbl>
              <c:idx val="7"/>
              <c:tx>
                <c:rich>
                  <a:bodyPr/>
                  <a:lstStyle/>
                  <a:p>
                    <a:fld id="{F4069CA7-9681-3549-BBBC-E73BE34F0EB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533-46F4-8F2E-9B2FD6B77A93}"/>
                </c:ext>
              </c:extLst>
            </c:dLbl>
            <c:dLbl>
              <c:idx val="8"/>
              <c:tx>
                <c:rich>
                  <a:bodyPr/>
                  <a:lstStyle/>
                  <a:p>
                    <a:fld id="{7EEC3649-3C63-7544-86AC-25FDE00E081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533-46F4-8F2E-9B2FD6B77A93}"/>
                </c:ext>
              </c:extLst>
            </c:dLbl>
            <c:dLbl>
              <c:idx val="9"/>
              <c:tx>
                <c:rich>
                  <a:bodyPr/>
                  <a:lstStyle/>
                  <a:p>
                    <a:fld id="{3A78255E-997A-7D4C-8FC3-7657A7D2F7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533-46F4-8F2E-9B2FD6B77A93}"/>
                </c:ext>
              </c:extLst>
            </c:dLbl>
            <c:dLbl>
              <c:idx val="10"/>
              <c:tx>
                <c:rich>
                  <a:bodyPr/>
                  <a:lstStyle/>
                  <a:p>
                    <a:fld id="{AB8F7948-8123-DD4F-86EE-2A4A6A9DEE6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533-46F4-8F2E-9B2FD6B77A93}"/>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33-46F4-8F2E-9B2FD6B77A93}"/>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533-46F4-8F2E-9B2FD6B77A93}"/>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533-46F4-8F2E-9B2FD6B77A93}"/>
                </c:ext>
              </c:extLst>
            </c:dLbl>
            <c:dLbl>
              <c:idx val="1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533-46F4-8F2E-9B2FD6B77A93}"/>
                </c:ext>
              </c:extLst>
            </c:dLbl>
            <c:dLbl>
              <c:idx val="1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533-46F4-8F2E-9B2FD6B77A93}"/>
                </c:ext>
              </c:extLst>
            </c:dLbl>
            <c:dLbl>
              <c:idx val="1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533-46F4-8F2E-9B2FD6B77A93}"/>
                </c:ext>
              </c:extLst>
            </c:dLbl>
            <c:dLbl>
              <c:idx val="1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533-46F4-8F2E-9B2FD6B77A93}"/>
                </c:ext>
              </c:extLst>
            </c:dLbl>
            <c:dLbl>
              <c:idx val="1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533-46F4-8F2E-9B2FD6B77A93}"/>
                </c:ext>
              </c:extLst>
            </c:dLbl>
            <c:dLbl>
              <c:idx val="1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533-46F4-8F2E-9B2FD6B77A93}"/>
                </c:ext>
              </c:extLst>
            </c:dLbl>
            <c:dLbl>
              <c:idx val="2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533-46F4-8F2E-9B2FD6B77A93}"/>
                </c:ext>
              </c:extLst>
            </c:dLbl>
            <c:dLbl>
              <c:idx val="2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533-46F4-8F2E-9B2FD6B77A93}"/>
                </c:ext>
              </c:extLst>
            </c:dLbl>
            <c:dLbl>
              <c:idx val="2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533-46F4-8F2E-9B2FD6B77A93}"/>
                </c:ext>
              </c:extLst>
            </c:dLbl>
            <c:dLbl>
              <c:idx val="2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533-46F4-8F2E-9B2FD6B77A93}"/>
                </c:ext>
              </c:extLst>
            </c:dLbl>
            <c:dLbl>
              <c:idx val="24"/>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533-46F4-8F2E-9B2FD6B77A93}"/>
                </c:ext>
              </c:extLst>
            </c:dLbl>
            <c:dLbl>
              <c:idx val="25"/>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533-46F4-8F2E-9B2FD6B77A93}"/>
                </c:ext>
              </c:extLst>
            </c:dLbl>
            <c:dLbl>
              <c:idx val="26"/>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533-46F4-8F2E-9B2FD6B77A93}"/>
                </c:ext>
              </c:extLst>
            </c:dLbl>
            <c:dLbl>
              <c:idx val="27"/>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533-46F4-8F2E-9B2FD6B77A93}"/>
                </c:ext>
              </c:extLst>
            </c:dLbl>
            <c:dLbl>
              <c:idx val="28"/>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533-46F4-8F2E-9B2FD6B77A93}"/>
                </c:ext>
              </c:extLst>
            </c:dLbl>
            <c:dLbl>
              <c:idx val="29"/>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533-46F4-8F2E-9B2FD6B77A93}"/>
                </c:ext>
              </c:extLst>
            </c:dLbl>
            <c:dLbl>
              <c:idx val="30"/>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533-46F4-8F2E-9B2FD6B77A93}"/>
                </c:ext>
              </c:extLst>
            </c:dLbl>
            <c:dLbl>
              <c:idx val="3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533-46F4-8F2E-9B2FD6B77A9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Source!$A$197:$A$228</c:f>
              <c:strCache>
                <c:ptCount val="32"/>
                <c:pt idx="0">
                  <c:v>Sudan</c:v>
                </c:pt>
                <c:pt idx="1">
                  <c:v>Eritrea</c:v>
                </c:pt>
                <c:pt idx="2">
                  <c:v>Nigeria</c:v>
                </c:pt>
                <c:pt idx="3">
                  <c:v>Morocco</c:v>
                </c:pt>
                <c:pt idx="4">
                  <c:v>Somalia</c:v>
                </c:pt>
                <c:pt idx="5">
                  <c:v>Bangladesh</c:v>
                </c:pt>
                <c:pt idx="6">
                  <c:v>Chad</c:v>
                </c:pt>
                <c:pt idx="7">
                  <c:v>Côte d'Ivoire</c:v>
                </c:pt>
                <c:pt idx="8">
                  <c:v>Pakistan</c:v>
                </c:pt>
                <c:pt idx="9">
                  <c:v>South Sudan</c:v>
                </c:pt>
                <c:pt idx="10">
                  <c:v>Guinea</c:v>
                </c:pt>
                <c:pt idx="11">
                  <c:v>Libya</c:v>
                </c:pt>
                <c:pt idx="12">
                  <c:v>Egypt</c:v>
                </c:pt>
                <c:pt idx="13">
                  <c:v>Others</c:v>
                </c:pt>
                <c:pt idx="14">
                  <c:v>Mali</c:v>
                </c:pt>
                <c:pt idx="15">
                  <c:v>Niger</c:v>
                </c:pt>
                <c:pt idx="16">
                  <c:v>Cameroon</c:v>
                </c:pt>
                <c:pt idx="17">
                  <c:v>Senegal</c:v>
                </c:pt>
                <c:pt idx="18">
                  <c:v>Ghana</c:v>
                </c:pt>
                <c:pt idx="19">
                  <c:v>Gambia</c:v>
                </c:pt>
                <c:pt idx="20">
                  <c:v>Algeria</c:v>
                </c:pt>
                <c:pt idx="21">
                  <c:v>Benin</c:v>
                </c:pt>
                <c:pt idx="22">
                  <c:v>Ethiopia</c:v>
                </c:pt>
                <c:pt idx="23">
                  <c:v>Yemen</c:v>
                </c:pt>
                <c:pt idx="24">
                  <c:v>Comoros</c:v>
                </c:pt>
                <c:pt idx="25">
                  <c:v>Congo</c:v>
                </c:pt>
                <c:pt idx="26">
                  <c:v>Guinea-Bissau</c:v>
                </c:pt>
                <c:pt idx="27">
                  <c:v>Sierra Leone</c:v>
                </c:pt>
                <c:pt idx="28">
                  <c:v>Burkina Faso</c:v>
                </c:pt>
                <c:pt idx="29">
                  <c:v>Palestine</c:v>
                </c:pt>
                <c:pt idx="30">
                  <c:v>Togo</c:v>
                </c:pt>
                <c:pt idx="31">
                  <c:v>Tunisia</c:v>
                </c:pt>
              </c:strCache>
            </c:strRef>
          </c:cat>
          <c:val>
            <c:numRef>
              <c:f>Source!$E$197:$E$228</c:f>
              <c:numCache>
                <c:formatCode>General</c:formatCode>
                <c:ptCount val="32"/>
                <c:pt idx="0">
                  <c:v>649</c:v>
                </c:pt>
                <c:pt idx="1">
                  <c:v>179</c:v>
                </c:pt>
                <c:pt idx="2">
                  <c:v>106</c:v>
                </c:pt>
                <c:pt idx="3">
                  <c:v>86</c:v>
                </c:pt>
                <c:pt idx="4">
                  <c:v>73</c:v>
                </c:pt>
                <c:pt idx="5">
                  <c:v>64</c:v>
                </c:pt>
                <c:pt idx="6">
                  <c:v>53</c:v>
                </c:pt>
                <c:pt idx="7">
                  <c:v>51</c:v>
                </c:pt>
                <c:pt idx="8">
                  <c:v>40</c:v>
                </c:pt>
                <c:pt idx="9">
                  <c:v>37</c:v>
                </c:pt>
                <c:pt idx="10">
                  <c:v>33</c:v>
                </c:pt>
                <c:pt idx="11">
                  <c:v>29</c:v>
                </c:pt>
                <c:pt idx="12">
                  <c:v>23</c:v>
                </c:pt>
                <c:pt idx="13">
                  <c:v>21</c:v>
                </c:pt>
                <c:pt idx="14">
                  <c:v>20</c:v>
                </c:pt>
                <c:pt idx="15">
                  <c:v>15</c:v>
                </c:pt>
                <c:pt idx="16">
                  <c:v>11</c:v>
                </c:pt>
                <c:pt idx="17">
                  <c:v>11</c:v>
                </c:pt>
                <c:pt idx="18">
                  <c:v>8</c:v>
                </c:pt>
                <c:pt idx="19">
                  <c:v>6</c:v>
                </c:pt>
                <c:pt idx="20">
                  <c:v>5</c:v>
                </c:pt>
                <c:pt idx="21">
                  <c:v>3</c:v>
                </c:pt>
                <c:pt idx="22">
                  <c:v>3</c:v>
                </c:pt>
                <c:pt idx="23">
                  <c:v>3</c:v>
                </c:pt>
                <c:pt idx="24">
                  <c:v>2</c:v>
                </c:pt>
                <c:pt idx="25">
                  <c:v>2</c:v>
                </c:pt>
                <c:pt idx="26">
                  <c:v>2</c:v>
                </c:pt>
                <c:pt idx="27">
                  <c:v>2</c:v>
                </c:pt>
                <c:pt idx="28">
                  <c:v>1</c:v>
                </c:pt>
                <c:pt idx="29">
                  <c:v>1</c:v>
                </c:pt>
                <c:pt idx="30">
                  <c:v>1</c:v>
                </c:pt>
                <c:pt idx="31">
                  <c:v>0</c:v>
                </c:pt>
              </c:numCache>
            </c:numRef>
          </c:val>
          <c:extLst>
            <c:ext xmlns:c15="http://schemas.microsoft.com/office/drawing/2012/chart" uri="{02D57815-91ED-43cb-92C2-25804820EDAC}">
              <c15:datalabelsRange>
                <c15:f>Source!$G$197:$G$228</c15:f>
                <c15:dlblRangeCache>
                  <c:ptCount val="32"/>
                  <c:pt idx="0">
                    <c:v>649  (42%)</c:v>
                  </c:pt>
                  <c:pt idx="1">
                    <c:v>179  (12%)</c:v>
                  </c:pt>
                  <c:pt idx="2">
                    <c:v>106  (7%)</c:v>
                  </c:pt>
                  <c:pt idx="3">
                    <c:v>86  (6%)</c:v>
                  </c:pt>
                  <c:pt idx="4">
                    <c:v>73  (5%)</c:v>
                  </c:pt>
                  <c:pt idx="5">
                    <c:v>64  (4%)</c:v>
                  </c:pt>
                  <c:pt idx="6">
                    <c:v>53  (3%)</c:v>
                  </c:pt>
                  <c:pt idx="7">
                    <c:v>51  (3%)</c:v>
                  </c:pt>
                  <c:pt idx="8">
                    <c:v>40  (3%)</c:v>
                  </c:pt>
                  <c:pt idx="9">
                    <c:v>37  (2%)</c:v>
                  </c:pt>
                  <c:pt idx="10">
                    <c:v>33  (2%)</c:v>
                  </c:pt>
                  <c:pt idx="11">
                    <c:v>29  (2%)</c:v>
                  </c:pt>
                  <c:pt idx="12">
                    <c:v>23  (1%)</c:v>
                  </c:pt>
                  <c:pt idx="13">
                    <c:v>21  (1%)</c:v>
                  </c:pt>
                  <c:pt idx="14">
                    <c:v>20  (1%)</c:v>
                  </c:pt>
                  <c:pt idx="15">
                    <c:v>15  (1%)</c:v>
                  </c:pt>
                  <c:pt idx="16">
                    <c:v>11  (1%)</c:v>
                  </c:pt>
                  <c:pt idx="17">
                    <c:v>11  (1%)</c:v>
                  </c:pt>
                  <c:pt idx="18">
                    <c:v>8  (1%)</c:v>
                  </c:pt>
                  <c:pt idx="19">
                    <c:v>6  (0%)</c:v>
                  </c:pt>
                  <c:pt idx="20">
                    <c:v>5  (0%)</c:v>
                  </c:pt>
                  <c:pt idx="21">
                    <c:v>3  (0%)</c:v>
                  </c:pt>
                  <c:pt idx="22">
                    <c:v>3  (0%)</c:v>
                  </c:pt>
                  <c:pt idx="23">
                    <c:v>3  (0%)</c:v>
                  </c:pt>
                  <c:pt idx="24">
                    <c:v>2  (0%)</c:v>
                  </c:pt>
                  <c:pt idx="25">
                    <c:v>2  (0%)</c:v>
                  </c:pt>
                  <c:pt idx="26">
                    <c:v>2  (0%)</c:v>
                  </c:pt>
                  <c:pt idx="27">
                    <c:v>2  (0%)</c:v>
                  </c:pt>
                  <c:pt idx="28">
                    <c:v>1  (0%)</c:v>
                  </c:pt>
                  <c:pt idx="29">
                    <c:v>1  (0%)</c:v>
                  </c:pt>
                  <c:pt idx="30">
                    <c:v>1  (0%)</c:v>
                  </c:pt>
                  <c:pt idx="31">
                    <c:v>  (0%)</c:v>
                  </c:pt>
                </c15:dlblRangeCache>
              </c15:datalabelsRange>
            </c:ext>
            <c:ext xmlns:c16="http://schemas.microsoft.com/office/drawing/2014/chart" uri="{C3380CC4-5D6E-409C-BE32-E72D297353CC}">
              <c16:uniqueId val="{00000020-6533-46F4-8F2E-9B2FD6B77A93}"/>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General"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2146270621071502"/>
          <c:y val="5.9620596205962058E-2"/>
          <c:w val="0.57116365288905546"/>
          <c:h val="0.90824829823101383"/>
        </c:manualLayout>
      </c:layout>
      <c:barChart>
        <c:barDir val="bar"/>
        <c:grouping val="clustered"/>
        <c:varyColors val="0"/>
        <c:ser>
          <c:idx val="0"/>
          <c:order val="0"/>
          <c:spPr>
            <a:solidFill>
              <a:schemeClr val="accent1"/>
            </a:solidFill>
            <a:ln>
              <a:noFill/>
            </a:ln>
            <a:effectLst/>
          </c:spPr>
          <c:invertIfNegative val="0"/>
          <c:dLbls>
            <c:dLbl>
              <c:idx val="0"/>
              <c:layout>
                <c:manualLayout>
                  <c:x val="-6.340057636887618E-2"/>
                  <c:y val="-4.376367614879640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FDFA086B-63BA-4289-912A-3E805B353446}" type="CELLRANGE">
                      <a:rPr lang="en-US">
                        <a:solidFill>
                          <a:schemeClr val="bg1"/>
                        </a:solidFill>
                      </a:rPr>
                      <a:pPr>
                        <a:defRPr>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F47E-4EBA-9FE4-78537E6DACCE}"/>
                </c:ext>
              </c:extLst>
            </c:dLbl>
            <c:dLbl>
              <c:idx val="1"/>
              <c:tx>
                <c:rich>
                  <a:bodyPr/>
                  <a:lstStyle/>
                  <a:p>
                    <a:fld id="{37B0E799-34C2-415E-B6ED-A22BB424088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F47E-4EBA-9FE4-78537E6DACCE}"/>
                </c:ext>
              </c:extLst>
            </c:dLbl>
            <c:dLbl>
              <c:idx val="2"/>
              <c:tx>
                <c:rich>
                  <a:bodyPr/>
                  <a:lstStyle/>
                  <a:p>
                    <a:fld id="{2C16E89C-2E05-C649-A9CD-084924043F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47E-4EBA-9FE4-78537E6DACCE}"/>
                </c:ext>
              </c:extLst>
            </c:dLbl>
            <c:dLbl>
              <c:idx val="3"/>
              <c:tx>
                <c:rich>
                  <a:bodyPr/>
                  <a:lstStyle/>
                  <a:p>
                    <a:fld id="{AE0E1C62-85CF-8B40-B3FA-5A0B1FA7BD9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47E-4EBA-9FE4-78537E6DACCE}"/>
                </c:ext>
              </c:extLst>
            </c:dLbl>
            <c:dLbl>
              <c:idx val="4"/>
              <c:tx>
                <c:rich>
                  <a:bodyPr/>
                  <a:lstStyle/>
                  <a:p>
                    <a:fld id="{B0730BE3-B173-B640-961D-78B0CD2512D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47E-4EBA-9FE4-78537E6DACCE}"/>
                </c:ext>
              </c:extLst>
            </c:dLbl>
            <c:dLbl>
              <c:idx val="5"/>
              <c:tx>
                <c:rich>
                  <a:bodyPr/>
                  <a:lstStyle/>
                  <a:p>
                    <a:fld id="{A15F5EA3-070A-F348-8C87-67A7B67A83D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47E-4EBA-9FE4-78537E6DACCE}"/>
                </c:ext>
              </c:extLst>
            </c:dLbl>
            <c:dLbl>
              <c:idx val="6"/>
              <c:tx>
                <c:rich>
                  <a:bodyPr/>
                  <a:lstStyle/>
                  <a:p>
                    <a:fld id="{29E5DFC4-EBC3-A74C-8A05-D6FF447F81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47E-4EBA-9FE4-78537E6DACCE}"/>
                </c:ext>
              </c:extLst>
            </c:dLbl>
            <c:dLbl>
              <c:idx val="7"/>
              <c:tx>
                <c:rich>
                  <a:bodyPr/>
                  <a:lstStyle/>
                  <a:p>
                    <a:fld id="{3D28C66D-0970-F546-AA5A-75310715AB7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47E-4EBA-9FE4-78537E6DACCE}"/>
                </c:ext>
              </c:extLst>
            </c:dLbl>
            <c:dLbl>
              <c:idx val="8"/>
              <c:tx>
                <c:rich>
                  <a:bodyPr/>
                  <a:lstStyle/>
                  <a:p>
                    <a:fld id="{A4552599-73CD-604C-8B10-5666A0C8F30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47E-4EBA-9FE4-78537E6DACCE}"/>
                </c:ext>
              </c:extLst>
            </c:dLbl>
            <c:dLbl>
              <c:idx val="9"/>
              <c:tx>
                <c:rich>
                  <a:bodyPr/>
                  <a:lstStyle/>
                  <a:p>
                    <a:fld id="{474AEBD8-D6DE-6847-AFB7-B1DA1BAA52D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47E-4EBA-9FE4-78537E6DACCE}"/>
                </c:ext>
              </c:extLst>
            </c:dLbl>
            <c:dLbl>
              <c:idx val="10"/>
              <c:tx>
                <c:rich>
                  <a:bodyPr/>
                  <a:lstStyle/>
                  <a:p>
                    <a:fld id="{BB996408-7AB9-894E-A431-BB87E805B7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47E-4EBA-9FE4-78537E6DACCE}"/>
                </c:ext>
              </c:extLst>
            </c:dLbl>
            <c:dLbl>
              <c:idx val="11"/>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47E-4EBA-9FE4-78537E6DACCE}"/>
                </c:ext>
              </c:extLst>
            </c:dLbl>
            <c:dLbl>
              <c:idx val="12"/>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47E-4EBA-9FE4-78537E6DACCE}"/>
                </c:ext>
              </c:extLst>
            </c:dLbl>
            <c:dLbl>
              <c:idx val="13"/>
              <c:tx>
                <c:rich>
                  <a:bodyPr/>
                  <a:lstStyle/>
                  <a:p>
                    <a:endParaRPr lang="en-US"/>
                  </a:p>
                </c:rich>
              </c:tx>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47E-4EBA-9FE4-78537E6DAC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Source!$A$174:$A$187</c:f>
              <c:strCache>
                <c:ptCount val="14"/>
                <c:pt idx="0">
                  <c:v>Syrian Arab Rep.</c:v>
                </c:pt>
                <c:pt idx="1">
                  <c:v>Cameroon</c:v>
                </c:pt>
                <c:pt idx="2">
                  <c:v>Nigeria</c:v>
                </c:pt>
                <c:pt idx="3">
                  <c:v>Others</c:v>
                </c:pt>
                <c:pt idx="4">
                  <c:v>Dem. Rep. of the Congo</c:v>
                </c:pt>
                <c:pt idx="5">
                  <c:v>Lebanon</c:v>
                </c:pt>
                <c:pt idx="6">
                  <c:v>Egypt</c:v>
                </c:pt>
                <c:pt idx="7">
                  <c:v>Iran (Islamic Rep. of)</c:v>
                </c:pt>
                <c:pt idx="8">
                  <c:v>Somalia</c:v>
                </c:pt>
                <c:pt idx="9">
                  <c:v>Guinea</c:v>
                </c:pt>
                <c:pt idx="10">
                  <c:v>Palestine</c:v>
                </c:pt>
                <c:pt idx="11">
                  <c:v>Bangladesh</c:v>
                </c:pt>
                <c:pt idx="13">
                  <c:v>Gambia</c:v>
                </c:pt>
              </c:strCache>
            </c:strRef>
          </c:cat>
          <c:val>
            <c:numRef>
              <c:f>Source!$D$174:$D$187</c:f>
              <c:numCache>
                <c:formatCode>General</c:formatCode>
                <c:ptCount val="14"/>
                <c:pt idx="0">
                  <c:v>565</c:v>
                </c:pt>
                <c:pt idx="1">
                  <c:v>140</c:v>
                </c:pt>
                <c:pt idx="2">
                  <c:v>33</c:v>
                </c:pt>
                <c:pt idx="3">
                  <c:v>13</c:v>
                </c:pt>
                <c:pt idx="4">
                  <c:v>8</c:v>
                </c:pt>
                <c:pt idx="5">
                  <c:v>8</c:v>
                </c:pt>
                <c:pt idx="6">
                  <c:v>7</c:v>
                </c:pt>
                <c:pt idx="7">
                  <c:v>5</c:v>
                </c:pt>
                <c:pt idx="8">
                  <c:v>5</c:v>
                </c:pt>
                <c:pt idx="9">
                  <c:v>3</c:v>
                </c:pt>
                <c:pt idx="10">
                  <c:v>3</c:v>
                </c:pt>
                <c:pt idx="11">
                  <c:v>2</c:v>
                </c:pt>
                <c:pt idx="12">
                  <c:v>1</c:v>
                </c:pt>
                <c:pt idx="13">
                  <c:v>1</c:v>
                </c:pt>
              </c:numCache>
            </c:numRef>
          </c:val>
          <c:extLst>
            <c:ext xmlns:c15="http://schemas.microsoft.com/office/drawing/2012/chart" uri="{02D57815-91ED-43cb-92C2-25804820EDAC}">
              <c15:datalabelsRange>
                <c15:f>Source!$F$174:$F$187</c15:f>
                <c15:dlblRangeCache>
                  <c:ptCount val="14"/>
                  <c:pt idx="0">
                    <c:v>565  (71%)</c:v>
                  </c:pt>
                  <c:pt idx="1">
                    <c:v>140  (18%)</c:v>
                  </c:pt>
                  <c:pt idx="2">
                    <c:v>33  (4%)</c:v>
                  </c:pt>
                  <c:pt idx="3">
                    <c:v>13  (2%)</c:v>
                  </c:pt>
                  <c:pt idx="4">
                    <c:v>8  (1%)</c:v>
                  </c:pt>
                  <c:pt idx="5">
                    <c:v>8  (1%)</c:v>
                  </c:pt>
                  <c:pt idx="6">
                    <c:v>7  (1%)</c:v>
                  </c:pt>
                  <c:pt idx="7">
                    <c:v>5  (1%)</c:v>
                  </c:pt>
                  <c:pt idx="8">
                    <c:v>5  (1%)</c:v>
                  </c:pt>
                  <c:pt idx="9">
                    <c:v>3  (0%)</c:v>
                  </c:pt>
                  <c:pt idx="10">
                    <c:v>3  (0%)</c:v>
                  </c:pt>
                  <c:pt idx="11">
                    <c:v>2  (0%)</c:v>
                  </c:pt>
                  <c:pt idx="12">
                    <c:v>1  (0%)</c:v>
                  </c:pt>
                  <c:pt idx="13">
                    <c:v>1  (0%)</c:v>
                  </c:pt>
                </c15:dlblRangeCache>
              </c15:datalabelsRange>
            </c:ext>
            <c:ext xmlns:c16="http://schemas.microsoft.com/office/drawing/2014/chart" uri="{C3380CC4-5D6E-409C-BE32-E72D297353CC}">
              <c16:uniqueId val="{0000000E-F47E-4EBA-9FE4-78537E6DACCE}"/>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General"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1522337876023896"/>
          <c:y val="2.5621950737577451E-2"/>
          <c:w val="0.5762590764388168"/>
          <c:h val="0.9487560985248451"/>
        </c:manualLayout>
      </c:layout>
      <c:barChart>
        <c:barDir val="bar"/>
        <c:grouping val="clustered"/>
        <c:varyColors val="0"/>
        <c:ser>
          <c:idx val="0"/>
          <c:order val="0"/>
          <c:spPr>
            <a:solidFill>
              <a:schemeClr val="accent1"/>
            </a:solidFill>
            <a:ln>
              <a:noFill/>
            </a:ln>
            <a:effectLst/>
          </c:spPr>
          <c:invertIfNegative val="0"/>
          <c:dLbls>
            <c:dLbl>
              <c:idx val="0"/>
              <c:layout>
                <c:manualLayout>
                  <c:x val="-6.495010363908503E-2"/>
                  <c:y val="-1.3877787807814457E-17"/>
                </c:manualLayout>
              </c:layout>
              <c:tx>
                <c:rich>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fld id="{7E8E3EDE-A4F8-4949-8495-59C837E835A1}" type="CELLRANGE">
                      <a:rPr lang="en-US" sz="1000" b="1">
                        <a:solidFill>
                          <a:schemeClr val="bg1"/>
                        </a:solidFill>
                      </a:rPr>
                      <a:pPr>
                        <a:defRPr sz="10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3279190842118755"/>
                      <c:h val="0.12459120730859279"/>
                    </c:manualLayout>
                  </c15:layout>
                  <c15:dlblFieldTable/>
                  <c15:showDataLabelsRange val="1"/>
                </c:ext>
                <c:ext xmlns:c16="http://schemas.microsoft.com/office/drawing/2014/chart" uri="{C3380CC4-5D6E-409C-BE32-E72D297353CC}">
                  <c16:uniqueId val="{00000000-98B0-4DCD-9D9A-1D39AA5300D8}"/>
                </c:ext>
              </c:extLst>
            </c:dLbl>
            <c:dLbl>
              <c:idx val="1"/>
              <c:layout>
                <c:manualLayout>
                  <c:x val="-6.8330922961849089E-3"/>
                  <c:y val="-1.7332740783692808E-7"/>
                </c:manualLayout>
              </c:layout>
              <c:tx>
                <c:rich>
                  <a:bodyPr/>
                  <a:lstStyle/>
                  <a:p>
                    <a:fld id="{C3853248-D696-D746-A05A-4EF4930E073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manualLayout>
                      <c:w val="0.22111930191050636"/>
                      <c:h val="0.12459120730859279"/>
                    </c:manualLayout>
                  </c15:layout>
                  <c15:dlblFieldTable/>
                  <c15:showDataLabelsRange val="1"/>
                </c:ext>
                <c:ext xmlns:c16="http://schemas.microsoft.com/office/drawing/2014/chart" uri="{C3380CC4-5D6E-409C-BE32-E72D297353CC}">
                  <c16:uniqueId val="{00000001-98B0-4DCD-9D9A-1D39AA5300D8}"/>
                </c:ext>
              </c:extLst>
            </c:dLbl>
            <c:dLbl>
              <c:idx val="2"/>
              <c:tx>
                <c:rich>
                  <a:bodyPr/>
                  <a:lstStyle/>
                  <a:p>
                    <a:fld id="{DF08AE39-D438-014C-A35E-21581D00E72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8B0-4DCD-9D9A-1D39AA5300D8}"/>
                </c:ext>
              </c:extLst>
            </c:dLbl>
            <c:dLbl>
              <c:idx val="3"/>
              <c:tx>
                <c:rich>
                  <a:bodyPr/>
                  <a:lstStyle/>
                  <a:p>
                    <a:fld id="{58261217-A266-CA47-ADF0-B19D70676CC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8B0-4DCD-9D9A-1D39AA5300D8}"/>
                </c:ext>
              </c:extLst>
            </c:dLbl>
            <c:dLbl>
              <c:idx val="4"/>
              <c:tx>
                <c:rich>
                  <a:bodyPr/>
                  <a:lstStyle/>
                  <a:p>
                    <a:fld id="{5B66B3D5-EFDA-F74D-81B3-FF508DDC161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8B0-4DCD-9D9A-1D39AA5300D8}"/>
                </c:ext>
              </c:extLst>
            </c:dLbl>
            <c:dLbl>
              <c:idx val="5"/>
              <c:tx>
                <c:rich>
                  <a:bodyPr/>
                  <a:lstStyle/>
                  <a:p>
                    <a:fld id="{6539EA8B-A4DE-1349-9401-5ED1774802F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8B0-4DCD-9D9A-1D39AA5300D8}"/>
                </c:ext>
              </c:extLst>
            </c:dLbl>
            <c:dLbl>
              <c:idx val="6"/>
              <c:tx>
                <c:rich>
                  <a:bodyPr/>
                  <a:lstStyle/>
                  <a:p>
                    <a:fld id="{558047F7-D642-304C-B761-453CD90B402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8B0-4DCD-9D9A-1D39AA5300D8}"/>
                </c:ext>
              </c:extLst>
            </c:dLbl>
            <c:dLbl>
              <c:idx val="7"/>
              <c:tx>
                <c:rich>
                  <a:bodyPr/>
                  <a:lstStyle/>
                  <a:p>
                    <a:fld id="{D00E66C4-2044-334B-8188-AABEA6B35F1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8B0-4DCD-9D9A-1D39AA5300D8}"/>
                </c:ext>
              </c:extLst>
            </c:dLbl>
            <c:dLbl>
              <c:idx val="8"/>
              <c:tx>
                <c:rich>
                  <a:bodyPr/>
                  <a:lstStyle/>
                  <a:p>
                    <a:fld id="{50250F07-2BB0-6F43-8606-E8807D2EDA2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8B0-4DCD-9D9A-1D39AA5300D8}"/>
                </c:ext>
              </c:extLst>
            </c:dLbl>
            <c:dLbl>
              <c:idx val="9"/>
              <c:tx>
                <c:rich>
                  <a:bodyPr/>
                  <a:lstStyle/>
                  <a:p>
                    <a:fld id="{E4970899-1B1C-7B4F-8DB5-45345AD3ADB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8B0-4DCD-9D9A-1D39AA5300D8}"/>
                </c:ext>
              </c:extLst>
            </c:dLbl>
            <c:dLbl>
              <c:idx val="10"/>
              <c:tx>
                <c:rich>
                  <a:bodyPr/>
                  <a:lstStyle/>
                  <a:p>
                    <a:fld id="{38F24238-592A-8E49-8B31-364552C9A48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8B0-4DCD-9D9A-1D39AA5300D8}"/>
                </c:ext>
              </c:extLst>
            </c:dLbl>
            <c:dLbl>
              <c:idx val="11"/>
              <c:tx>
                <c:rich>
                  <a:bodyPr/>
                  <a:lstStyle/>
                  <a:p>
                    <a:fld id="{0B12B164-9915-6145-BFB1-E97EB280A74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8B0-4DCD-9D9A-1D39AA5300D8}"/>
                </c:ext>
              </c:extLst>
            </c:dLbl>
            <c:dLbl>
              <c:idx val="12"/>
              <c:tx>
                <c:rich>
                  <a:bodyPr/>
                  <a:lstStyle/>
                  <a:p>
                    <a:fld id="{7E3A14B5-32F4-0A4A-B3C3-42DAF56B485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98B0-4DCD-9D9A-1D39AA5300D8}"/>
                </c:ext>
              </c:extLst>
            </c:dLbl>
            <c:dLbl>
              <c:idx val="13"/>
              <c:tx>
                <c:rich>
                  <a:bodyPr/>
                  <a:lstStyle/>
                  <a:p>
                    <a:fld id="{4FAC000F-5DB3-BA42-996F-3F50C0DEC52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98B0-4DCD-9D9A-1D39AA5300D8}"/>
                </c:ext>
              </c:extLst>
            </c:dLbl>
            <c:dLbl>
              <c:idx val="14"/>
              <c:tx>
                <c:rich>
                  <a:bodyPr/>
                  <a:lstStyle/>
                  <a:p>
                    <a:fld id="{FAAB11C5-C779-3743-9BFC-4F23D70DC42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98B0-4DCD-9D9A-1D39AA5300D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Source!$A$103:$A$117</c:f>
              <c:strCache>
                <c:ptCount val="15"/>
                <c:pt idx="0">
                  <c:v>Afghanistan</c:v>
                </c:pt>
                <c:pt idx="1">
                  <c:v>Syrian Arab Rep.</c:v>
                </c:pt>
                <c:pt idx="2">
                  <c:v>Others</c:v>
                </c:pt>
                <c:pt idx="3">
                  <c:v>Morocco</c:v>
                </c:pt>
                <c:pt idx="4">
                  <c:v>Algeria</c:v>
                </c:pt>
                <c:pt idx="5">
                  <c:v>Iraq</c:v>
                </c:pt>
                <c:pt idx="6">
                  <c:v>Dem. Rep. of the Congo</c:v>
                </c:pt>
                <c:pt idx="7">
                  <c:v>Tunisia</c:v>
                </c:pt>
                <c:pt idx="8">
                  <c:v>Guinea</c:v>
                </c:pt>
                <c:pt idx="9">
                  <c:v>Côte d'Ivoire</c:v>
                </c:pt>
                <c:pt idx="10">
                  <c:v>Mali</c:v>
                </c:pt>
                <c:pt idx="11">
                  <c:v>State of Palestine</c:v>
                </c:pt>
                <c:pt idx="12">
                  <c:v>Senegal</c:v>
                </c:pt>
                <c:pt idx="13">
                  <c:v>Pakistan</c:v>
                </c:pt>
                <c:pt idx="14">
                  <c:v>Sudan</c:v>
                </c:pt>
              </c:strCache>
            </c:strRef>
          </c:cat>
          <c:val>
            <c:numRef>
              <c:f>Source!$D$103:$D$117</c:f>
              <c:numCache>
                <c:formatCode>_-* #,##0_-;\-* #,##0_-;_-* "-"??_-;_-@_-</c:formatCode>
                <c:ptCount val="15"/>
                <c:pt idx="0">
                  <c:v>16861</c:v>
                </c:pt>
                <c:pt idx="1">
                  <c:v>13813</c:v>
                </c:pt>
                <c:pt idx="2">
                  <c:v>8815</c:v>
                </c:pt>
                <c:pt idx="3">
                  <c:v>7149</c:v>
                </c:pt>
                <c:pt idx="4">
                  <c:v>3815</c:v>
                </c:pt>
                <c:pt idx="5">
                  <c:v>3781</c:v>
                </c:pt>
                <c:pt idx="6">
                  <c:v>3316</c:v>
                </c:pt>
                <c:pt idx="7">
                  <c:v>3300</c:v>
                </c:pt>
                <c:pt idx="8">
                  <c:v>3259</c:v>
                </c:pt>
                <c:pt idx="9">
                  <c:v>3203</c:v>
                </c:pt>
                <c:pt idx="10">
                  <c:v>2853</c:v>
                </c:pt>
                <c:pt idx="11">
                  <c:v>2850</c:v>
                </c:pt>
                <c:pt idx="12">
                  <c:v>1848</c:v>
                </c:pt>
                <c:pt idx="13">
                  <c:v>1296</c:v>
                </c:pt>
                <c:pt idx="14">
                  <c:v>1006</c:v>
                </c:pt>
              </c:numCache>
            </c:numRef>
          </c:val>
          <c:extLst>
            <c:ext xmlns:c15="http://schemas.microsoft.com/office/drawing/2012/chart" uri="{02D57815-91ED-43cb-92C2-25804820EDAC}">
              <c15:datalabelsRange>
                <c15:f>Source!$F$103:$F$117</c15:f>
                <c15:dlblRangeCache>
                  <c:ptCount val="15"/>
                  <c:pt idx="0">
                    <c:v>16,861  (21%)</c:v>
                  </c:pt>
                  <c:pt idx="1">
                    <c:v>13,813  (17%)</c:v>
                  </c:pt>
                  <c:pt idx="2">
                    <c:v>8,815  (11%)</c:v>
                  </c:pt>
                  <c:pt idx="3">
                    <c:v>7,149  (9%)</c:v>
                  </c:pt>
                  <c:pt idx="4">
                    <c:v>3,815  (5%)</c:v>
                  </c:pt>
                  <c:pt idx="5">
                    <c:v>3,781  (5%)</c:v>
                  </c:pt>
                  <c:pt idx="6">
                    <c:v>3,316  (4%)</c:v>
                  </c:pt>
                  <c:pt idx="7">
                    <c:v>3,300  (4%)</c:v>
                  </c:pt>
                  <c:pt idx="8">
                    <c:v>3,259  (4%)</c:v>
                  </c:pt>
                  <c:pt idx="9">
                    <c:v>3,203  (4%)</c:v>
                  </c:pt>
                  <c:pt idx="10">
                    <c:v>2,853  (4%)</c:v>
                  </c:pt>
                  <c:pt idx="11">
                    <c:v>2,850  (4%)</c:v>
                  </c:pt>
                  <c:pt idx="12">
                    <c:v>1,848  (2%)</c:v>
                  </c:pt>
                  <c:pt idx="13">
                    <c:v>1,296  (2%)</c:v>
                  </c:pt>
                  <c:pt idx="14">
                    <c:v>1,006  (1%)</c:v>
                  </c:pt>
                </c15:dlblRangeCache>
              </c15:datalabelsRange>
            </c:ext>
            <c:ext xmlns:c16="http://schemas.microsoft.com/office/drawing/2014/chart" uri="{C3380CC4-5D6E-409C-BE32-E72D297353CC}">
              <c16:uniqueId val="{0000000F-98B0-4DCD-9D9A-1D39AA5300D8}"/>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_-* #,##0_-;\-* #,##0_-;_-* &quot;-&quot;??_-;_-@_-"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68448452938886"/>
          <c:y val="2.5425124645900084E-2"/>
          <c:w val="0.80433200722473408"/>
          <c:h val="0.9631830727273224"/>
        </c:manualLayout>
      </c:layout>
      <c:barChart>
        <c:barDir val="bar"/>
        <c:grouping val="cluster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Source!$X$7:$X$64</c:f>
              <c:strCache>
                <c:ptCount val="58"/>
                <c:pt idx="0">
                  <c:v>Jan-2015</c:v>
                </c:pt>
                <c:pt idx="1">
                  <c:v>Feb-2015</c:v>
                </c:pt>
                <c:pt idx="2">
                  <c:v>Mar-2015</c:v>
                </c:pt>
                <c:pt idx="3">
                  <c:v>May-2015</c:v>
                </c:pt>
                <c:pt idx="4">
                  <c:v>Jun-2015</c:v>
                </c:pt>
                <c:pt idx="5">
                  <c:v>Jul-2015</c:v>
                </c:pt>
                <c:pt idx="6">
                  <c:v>Aug-2015</c:v>
                </c:pt>
                <c:pt idx="7">
                  <c:v>Sep-2015</c:v>
                </c:pt>
                <c:pt idx="8">
                  <c:v>Oct-2015</c:v>
                </c:pt>
                <c:pt idx="9">
                  <c:v>Nov-2015</c:v>
                </c:pt>
                <c:pt idx="10">
                  <c:v>Dec-2015</c:v>
                </c:pt>
                <c:pt idx="11">
                  <c:v>Jan-2016</c:v>
                </c:pt>
                <c:pt idx="12">
                  <c:v>Feb-2016</c:v>
                </c:pt>
                <c:pt idx="13">
                  <c:v>Mar-2016</c:v>
                </c:pt>
                <c:pt idx="14">
                  <c:v>Apr-2016</c:v>
                </c:pt>
                <c:pt idx="15">
                  <c:v>May-2016</c:v>
                </c:pt>
                <c:pt idx="16">
                  <c:v>Jun-2016</c:v>
                </c:pt>
                <c:pt idx="17">
                  <c:v>Jul-2016</c:v>
                </c:pt>
                <c:pt idx="18">
                  <c:v>Aug-2016</c:v>
                </c:pt>
                <c:pt idx="19">
                  <c:v>Sep-2016</c:v>
                </c:pt>
                <c:pt idx="20">
                  <c:v>Oct-2016</c:v>
                </c:pt>
                <c:pt idx="21">
                  <c:v>Nov-2016</c:v>
                </c:pt>
                <c:pt idx="22">
                  <c:v>Dec-2016</c:v>
                </c:pt>
                <c:pt idx="23">
                  <c:v>Jan-2017</c:v>
                </c:pt>
                <c:pt idx="24">
                  <c:v>Feb-2017</c:v>
                </c:pt>
                <c:pt idx="25">
                  <c:v>Mar-2017</c:v>
                </c:pt>
                <c:pt idx="26">
                  <c:v>Apr-2017</c:v>
                </c:pt>
                <c:pt idx="27">
                  <c:v>May-2017</c:v>
                </c:pt>
                <c:pt idx="28">
                  <c:v>Jun-2017</c:v>
                </c:pt>
                <c:pt idx="29">
                  <c:v>Jul-2017</c:v>
                </c:pt>
                <c:pt idx="30">
                  <c:v>Aug-2017</c:v>
                </c:pt>
                <c:pt idx="31">
                  <c:v>Sep-2017</c:v>
                </c:pt>
                <c:pt idx="32">
                  <c:v>Oct-2017</c:v>
                </c:pt>
                <c:pt idx="33">
                  <c:v>Nov-2017</c:v>
                </c:pt>
                <c:pt idx="34">
                  <c:v>Dec-2017</c:v>
                </c:pt>
                <c:pt idx="35">
                  <c:v>Jan-2018</c:v>
                </c:pt>
                <c:pt idx="36">
                  <c:v>Feb-2018</c:v>
                </c:pt>
                <c:pt idx="37">
                  <c:v>Mar-2018</c:v>
                </c:pt>
                <c:pt idx="38">
                  <c:v>Apr-2018</c:v>
                </c:pt>
                <c:pt idx="39">
                  <c:v>May-2018</c:v>
                </c:pt>
                <c:pt idx="40">
                  <c:v>Jun-2018</c:v>
                </c:pt>
                <c:pt idx="41">
                  <c:v>Jul-2018</c:v>
                </c:pt>
                <c:pt idx="42">
                  <c:v>Aug-2018</c:v>
                </c:pt>
                <c:pt idx="43">
                  <c:v>Sep-2018</c:v>
                </c:pt>
                <c:pt idx="44">
                  <c:v>Oct-2018</c:v>
                </c:pt>
                <c:pt idx="45">
                  <c:v>Nov-2018</c:v>
                </c:pt>
                <c:pt idx="46">
                  <c:v>Dec-2018</c:v>
                </c:pt>
                <c:pt idx="47">
                  <c:v>Jan-2019</c:v>
                </c:pt>
                <c:pt idx="48">
                  <c:v>Feb-2019</c:v>
                </c:pt>
                <c:pt idx="49">
                  <c:v>Mar-2019</c:v>
                </c:pt>
                <c:pt idx="50">
                  <c:v>Apr-2019</c:v>
                </c:pt>
                <c:pt idx="51">
                  <c:v>May-2019</c:v>
                </c:pt>
                <c:pt idx="52">
                  <c:v>Jun-2019</c:v>
                </c:pt>
                <c:pt idx="53">
                  <c:v>Jul-2019</c:v>
                </c:pt>
                <c:pt idx="54">
                  <c:v>Aug-2019</c:v>
                </c:pt>
                <c:pt idx="55">
                  <c:v>Sep-2019</c:v>
                </c:pt>
                <c:pt idx="56">
                  <c:v>Oct-2019</c:v>
                </c:pt>
                <c:pt idx="57">
                  <c:v>Nov-2019</c:v>
                </c:pt>
              </c:strCache>
            </c:strRef>
          </c:cat>
          <c:val>
            <c:numRef>
              <c:f>Source!$W$7:$W$64</c:f>
              <c:numCache>
                <c:formatCode>_-* #,##0_-;\-* #,##0_-;_-* "-"??_-;_-@_-</c:formatCode>
                <c:ptCount val="58"/>
                <c:pt idx="0">
                  <c:v>6913</c:v>
                </c:pt>
                <c:pt idx="1">
                  <c:v>7900</c:v>
                </c:pt>
                <c:pt idx="2">
                  <c:v>11274</c:v>
                </c:pt>
                <c:pt idx="3">
                  <c:v>40559</c:v>
                </c:pt>
                <c:pt idx="4">
                  <c:v>55613</c:v>
                </c:pt>
                <c:pt idx="5">
                  <c:v>79380</c:v>
                </c:pt>
                <c:pt idx="6">
                  <c:v>131786</c:v>
                </c:pt>
                <c:pt idx="7">
                  <c:v>164774</c:v>
                </c:pt>
                <c:pt idx="8">
                  <c:v>222800</c:v>
                </c:pt>
                <c:pt idx="9">
                  <c:v>156025</c:v>
                </c:pt>
                <c:pt idx="10">
                  <c:v>119504</c:v>
                </c:pt>
                <c:pt idx="11">
                  <c:v>73691</c:v>
                </c:pt>
                <c:pt idx="12">
                  <c:v>61402</c:v>
                </c:pt>
                <c:pt idx="13">
                  <c:v>37294</c:v>
                </c:pt>
                <c:pt idx="14">
                  <c:v>13737</c:v>
                </c:pt>
                <c:pt idx="15">
                  <c:v>22633</c:v>
                </c:pt>
                <c:pt idx="16">
                  <c:v>24980</c:v>
                </c:pt>
                <c:pt idx="17">
                  <c:v>26275</c:v>
                </c:pt>
                <c:pt idx="18">
                  <c:v>26329</c:v>
                </c:pt>
                <c:pt idx="19">
                  <c:v>22083</c:v>
                </c:pt>
                <c:pt idx="20">
                  <c:v>32434</c:v>
                </c:pt>
                <c:pt idx="21">
                  <c:v>17126</c:v>
                </c:pt>
                <c:pt idx="22">
                  <c:v>11743</c:v>
                </c:pt>
                <c:pt idx="23">
                  <c:v>7240</c:v>
                </c:pt>
                <c:pt idx="24">
                  <c:v>11902</c:v>
                </c:pt>
                <c:pt idx="25">
                  <c:v>13733</c:v>
                </c:pt>
                <c:pt idx="26">
                  <c:v>15322</c:v>
                </c:pt>
                <c:pt idx="27">
                  <c:v>26411</c:v>
                </c:pt>
                <c:pt idx="28">
                  <c:v>28218</c:v>
                </c:pt>
                <c:pt idx="29">
                  <c:v>16523</c:v>
                </c:pt>
                <c:pt idx="30">
                  <c:v>10610</c:v>
                </c:pt>
                <c:pt idx="31">
                  <c:v>13522</c:v>
                </c:pt>
                <c:pt idx="32">
                  <c:v>14250</c:v>
                </c:pt>
                <c:pt idx="33">
                  <c:v>13730</c:v>
                </c:pt>
                <c:pt idx="34">
                  <c:v>12855</c:v>
                </c:pt>
                <c:pt idx="35">
                  <c:v>8529</c:v>
                </c:pt>
                <c:pt idx="36">
                  <c:v>4395</c:v>
                </c:pt>
                <c:pt idx="37">
                  <c:v>6295</c:v>
                </c:pt>
                <c:pt idx="38">
                  <c:v>11715</c:v>
                </c:pt>
                <c:pt idx="39">
                  <c:v>12635</c:v>
                </c:pt>
                <c:pt idx="40">
                  <c:v>14425</c:v>
                </c:pt>
                <c:pt idx="41">
                  <c:v>15858</c:v>
                </c:pt>
                <c:pt idx="42">
                  <c:v>13425</c:v>
                </c:pt>
                <c:pt idx="43">
                  <c:v>15451</c:v>
                </c:pt>
                <c:pt idx="44">
                  <c:v>18289</c:v>
                </c:pt>
                <c:pt idx="45">
                  <c:v>10081</c:v>
                </c:pt>
                <c:pt idx="46">
                  <c:v>10374</c:v>
                </c:pt>
                <c:pt idx="47">
                  <c:v>7599</c:v>
                </c:pt>
                <c:pt idx="48">
                  <c:v>3878</c:v>
                </c:pt>
                <c:pt idx="49">
                  <c:v>4778</c:v>
                </c:pt>
                <c:pt idx="50">
                  <c:v>5091</c:v>
                </c:pt>
                <c:pt idx="51">
                  <c:v>6347</c:v>
                </c:pt>
                <c:pt idx="52">
                  <c:v>8731</c:v>
                </c:pt>
                <c:pt idx="53">
                  <c:v>10738</c:v>
                </c:pt>
                <c:pt idx="54">
                  <c:v>14207</c:v>
                </c:pt>
                <c:pt idx="55">
                  <c:v>19641</c:v>
                </c:pt>
                <c:pt idx="56">
                  <c:v>17020</c:v>
                </c:pt>
                <c:pt idx="57">
                  <c:v>6444</c:v>
                </c:pt>
              </c:numCache>
            </c:numRef>
          </c:val>
          <c:extLst>
            <c:ext xmlns:c16="http://schemas.microsoft.com/office/drawing/2014/chart" uri="{C3380CC4-5D6E-409C-BE32-E72D297353CC}">
              <c16:uniqueId val="{00000000-6346-4730-B1FB-2C8B95B13AB9}"/>
            </c:ext>
          </c:extLst>
        </c:ser>
        <c:dLbls>
          <c:showLegendKey val="0"/>
          <c:showVal val="0"/>
          <c:showCatName val="0"/>
          <c:showSerName val="0"/>
          <c:showPercent val="0"/>
          <c:showBubbleSize val="0"/>
        </c:dLbls>
        <c:gapWidth val="61"/>
        <c:axId val="983066792"/>
        <c:axId val="983065152"/>
      </c:barChart>
      <c:catAx>
        <c:axId val="983066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83065152"/>
        <c:crosses val="autoZero"/>
        <c:auto val="1"/>
        <c:lblAlgn val="ctr"/>
        <c:lblOffset val="100"/>
        <c:noMultiLvlLbl val="0"/>
      </c:catAx>
      <c:valAx>
        <c:axId val="983065152"/>
        <c:scaling>
          <c:orientation val="minMax"/>
        </c:scaling>
        <c:delete val="1"/>
        <c:axPos val="b"/>
        <c:numFmt formatCode="_-* #,##0_-;\-* #,##0_-;_-* &quot;-&quot;??_-;_-@_-" sourceLinked="1"/>
        <c:majorTickMark val="none"/>
        <c:minorTickMark val="none"/>
        <c:tickLblPos val="nextTo"/>
        <c:crossAx val="983066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87945352234665"/>
          <c:y val="1.3192627376909006E-2"/>
          <c:w val="0.7944031992518088"/>
          <c:h val="0.97168938382540804"/>
        </c:manualLayout>
      </c:layout>
      <c:barChart>
        <c:barDir val="bar"/>
        <c:grouping val="clustered"/>
        <c:varyColors val="0"/>
        <c:ser>
          <c:idx val="0"/>
          <c:order val="0"/>
          <c:spPr>
            <a:solidFill>
              <a:schemeClr val="tx1">
                <a:lumMod val="75000"/>
                <a:lumOff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Source!$AM$7:$AM$77</c:f>
              <c:strCache>
                <c:ptCount val="71"/>
                <c:pt idx="0">
                  <c:v>Jan-2014</c:v>
                </c:pt>
                <c:pt idx="1">
                  <c:v>Feb-2014</c:v>
                </c:pt>
                <c:pt idx="2">
                  <c:v>Mar-2014</c:v>
                </c:pt>
                <c:pt idx="3">
                  <c:v>Apr-2014</c:v>
                </c:pt>
                <c:pt idx="4">
                  <c:v>May-2014</c:v>
                </c:pt>
                <c:pt idx="5">
                  <c:v>Jun-2014</c:v>
                </c:pt>
                <c:pt idx="6">
                  <c:v>Jul-2014</c:v>
                </c:pt>
                <c:pt idx="7">
                  <c:v>Aug-2014</c:v>
                </c:pt>
                <c:pt idx="8">
                  <c:v>Sep-2014</c:v>
                </c:pt>
                <c:pt idx="9">
                  <c:v>Oct-2014</c:v>
                </c:pt>
                <c:pt idx="10">
                  <c:v>Nov-2014</c:v>
                </c:pt>
                <c:pt idx="11">
                  <c:v>Dec-2014</c:v>
                </c:pt>
                <c:pt idx="12">
                  <c:v>Jan-2015</c:v>
                </c:pt>
                <c:pt idx="13">
                  <c:v>Feb-2015</c:v>
                </c:pt>
                <c:pt idx="14">
                  <c:v>Mar-2015</c:v>
                </c:pt>
                <c:pt idx="15">
                  <c:v>Apr-2015</c:v>
                </c:pt>
                <c:pt idx="16">
                  <c:v>May-2015</c:v>
                </c:pt>
                <c:pt idx="17">
                  <c:v>Jun-2015</c:v>
                </c:pt>
                <c:pt idx="18">
                  <c:v>Jul-2015</c:v>
                </c:pt>
                <c:pt idx="19">
                  <c:v>Aug-2015</c:v>
                </c:pt>
                <c:pt idx="20">
                  <c:v>Sep-2015</c:v>
                </c:pt>
                <c:pt idx="21">
                  <c:v>Oct-2015</c:v>
                </c:pt>
                <c:pt idx="22">
                  <c:v>Nov-2015</c:v>
                </c:pt>
                <c:pt idx="23">
                  <c:v>Dec-2015</c:v>
                </c:pt>
                <c:pt idx="24">
                  <c:v>Jan-2016</c:v>
                </c:pt>
                <c:pt idx="25">
                  <c:v>Feb-2016</c:v>
                </c:pt>
                <c:pt idx="26">
                  <c:v>Mar-2016</c:v>
                </c:pt>
                <c:pt idx="27">
                  <c:v>Apr-2016</c:v>
                </c:pt>
                <c:pt idx="28">
                  <c:v>May-2016</c:v>
                </c:pt>
                <c:pt idx="29">
                  <c:v>Jun-2016</c:v>
                </c:pt>
                <c:pt idx="30">
                  <c:v>Jul-2016</c:v>
                </c:pt>
                <c:pt idx="31">
                  <c:v>Aug-2016</c:v>
                </c:pt>
                <c:pt idx="32">
                  <c:v>Sep-2016</c:v>
                </c:pt>
                <c:pt idx="33">
                  <c:v>Oct-2016</c:v>
                </c:pt>
                <c:pt idx="34">
                  <c:v>Nov-2016</c:v>
                </c:pt>
                <c:pt idx="35">
                  <c:v>Dec-2016</c:v>
                </c:pt>
                <c:pt idx="36">
                  <c:v>Jan-2017</c:v>
                </c:pt>
                <c:pt idx="37">
                  <c:v>Feb-2017</c:v>
                </c:pt>
                <c:pt idx="38">
                  <c:v>Mar-2017</c:v>
                </c:pt>
                <c:pt idx="39">
                  <c:v>Apr-2017</c:v>
                </c:pt>
                <c:pt idx="40">
                  <c:v>May-2017</c:v>
                </c:pt>
                <c:pt idx="41">
                  <c:v>Jun-2017</c:v>
                </c:pt>
                <c:pt idx="42">
                  <c:v>Jul-2017</c:v>
                </c:pt>
                <c:pt idx="43">
                  <c:v>Aug-2017</c:v>
                </c:pt>
                <c:pt idx="44">
                  <c:v>Sep-2017</c:v>
                </c:pt>
                <c:pt idx="45">
                  <c:v>Oct-2017</c:v>
                </c:pt>
                <c:pt idx="46">
                  <c:v>Nov-2017</c:v>
                </c:pt>
                <c:pt idx="47">
                  <c:v>Dec-2017</c:v>
                </c:pt>
                <c:pt idx="48">
                  <c:v>Jan-2018</c:v>
                </c:pt>
                <c:pt idx="49">
                  <c:v>Feb-2018</c:v>
                </c:pt>
                <c:pt idx="50">
                  <c:v>Mar-2018</c:v>
                </c:pt>
                <c:pt idx="51">
                  <c:v>Apr-2018</c:v>
                </c:pt>
                <c:pt idx="52">
                  <c:v>May-2018</c:v>
                </c:pt>
                <c:pt idx="53">
                  <c:v>Jun-2018</c:v>
                </c:pt>
                <c:pt idx="54">
                  <c:v>Jul-2018</c:v>
                </c:pt>
                <c:pt idx="55">
                  <c:v>Aug-2018</c:v>
                </c:pt>
                <c:pt idx="56">
                  <c:v>Sep-2018</c:v>
                </c:pt>
                <c:pt idx="57">
                  <c:v>Oct-2018</c:v>
                </c:pt>
                <c:pt idx="58">
                  <c:v>Nov-2018</c:v>
                </c:pt>
                <c:pt idx="59">
                  <c:v>Dec-2018</c:v>
                </c:pt>
                <c:pt idx="60">
                  <c:v>Jan-2019</c:v>
                </c:pt>
                <c:pt idx="61">
                  <c:v>Feb-2019</c:v>
                </c:pt>
                <c:pt idx="62">
                  <c:v>Mar-2019</c:v>
                </c:pt>
                <c:pt idx="63">
                  <c:v>Apr-2019</c:v>
                </c:pt>
                <c:pt idx="64">
                  <c:v>May-2019</c:v>
                </c:pt>
                <c:pt idx="65">
                  <c:v>Jun-2019</c:v>
                </c:pt>
                <c:pt idx="66">
                  <c:v>Jul-2019</c:v>
                </c:pt>
                <c:pt idx="67">
                  <c:v>Aug-2019</c:v>
                </c:pt>
                <c:pt idx="68">
                  <c:v>Sep-2019</c:v>
                </c:pt>
                <c:pt idx="69">
                  <c:v>Oct-2019</c:v>
                </c:pt>
                <c:pt idx="70">
                  <c:v>Nov-2019</c:v>
                </c:pt>
              </c:strCache>
            </c:strRef>
          </c:cat>
          <c:val>
            <c:numRef>
              <c:f>Source!$AL$7:$AL$77</c:f>
              <c:numCache>
                <c:formatCode>_-* #,##0_-;\-* #,##0_-;_-* "-"??_-;_-@_-</c:formatCode>
                <c:ptCount val="71"/>
                <c:pt idx="0">
                  <c:v>955</c:v>
                </c:pt>
                <c:pt idx="1">
                  <c:v>1001</c:v>
                </c:pt>
                <c:pt idx="2">
                  <c:v>1501</c:v>
                </c:pt>
                <c:pt idx="3">
                  <c:v>1257</c:v>
                </c:pt>
                <c:pt idx="4">
                  <c:v>1703</c:v>
                </c:pt>
                <c:pt idx="5">
                  <c:v>3198</c:v>
                </c:pt>
                <c:pt idx="6">
                  <c:v>3927</c:v>
                </c:pt>
                <c:pt idx="7">
                  <c:v>6742</c:v>
                </c:pt>
                <c:pt idx="8">
                  <c:v>7454</c:v>
                </c:pt>
                <c:pt idx="9">
                  <c:v>7432</c:v>
                </c:pt>
                <c:pt idx="10">
                  <c:v>3812</c:v>
                </c:pt>
                <c:pt idx="11">
                  <c:v>2056</c:v>
                </c:pt>
                <c:pt idx="12">
                  <c:v>1694</c:v>
                </c:pt>
                <c:pt idx="13">
                  <c:v>2873</c:v>
                </c:pt>
                <c:pt idx="14">
                  <c:v>7874</c:v>
                </c:pt>
                <c:pt idx="15">
                  <c:v>13556</c:v>
                </c:pt>
                <c:pt idx="16">
                  <c:v>17889</c:v>
                </c:pt>
                <c:pt idx="17">
                  <c:v>31318</c:v>
                </c:pt>
                <c:pt idx="18">
                  <c:v>54899</c:v>
                </c:pt>
                <c:pt idx="19">
                  <c:v>107843</c:v>
                </c:pt>
                <c:pt idx="20">
                  <c:v>147123</c:v>
                </c:pt>
                <c:pt idx="21">
                  <c:v>211663</c:v>
                </c:pt>
                <c:pt idx="22">
                  <c:v>151249</c:v>
                </c:pt>
                <c:pt idx="23">
                  <c:v>108742</c:v>
                </c:pt>
                <c:pt idx="24">
                  <c:v>67415</c:v>
                </c:pt>
                <c:pt idx="25">
                  <c:v>57066</c:v>
                </c:pt>
                <c:pt idx="26">
                  <c:v>26971</c:v>
                </c:pt>
                <c:pt idx="27">
                  <c:v>3650</c:v>
                </c:pt>
                <c:pt idx="28">
                  <c:v>1721</c:v>
                </c:pt>
                <c:pt idx="29">
                  <c:v>1554</c:v>
                </c:pt>
                <c:pt idx="30">
                  <c:v>1920</c:v>
                </c:pt>
                <c:pt idx="31">
                  <c:v>3447</c:v>
                </c:pt>
                <c:pt idx="32">
                  <c:v>3080</c:v>
                </c:pt>
                <c:pt idx="33">
                  <c:v>2970</c:v>
                </c:pt>
                <c:pt idx="34">
                  <c:v>1991</c:v>
                </c:pt>
                <c:pt idx="35">
                  <c:v>1665</c:v>
                </c:pt>
                <c:pt idx="36">
                  <c:v>1393</c:v>
                </c:pt>
                <c:pt idx="37">
                  <c:v>1089</c:v>
                </c:pt>
                <c:pt idx="38">
                  <c:v>1526</c:v>
                </c:pt>
                <c:pt idx="39">
                  <c:v>1156</c:v>
                </c:pt>
                <c:pt idx="40">
                  <c:v>2110</c:v>
                </c:pt>
                <c:pt idx="41">
                  <c:v>2012</c:v>
                </c:pt>
                <c:pt idx="42">
                  <c:v>2249</c:v>
                </c:pt>
                <c:pt idx="43">
                  <c:v>3584</c:v>
                </c:pt>
                <c:pt idx="44">
                  <c:v>4886</c:v>
                </c:pt>
                <c:pt idx="45">
                  <c:v>4134</c:v>
                </c:pt>
                <c:pt idx="46">
                  <c:v>3215</c:v>
                </c:pt>
                <c:pt idx="47">
                  <c:v>2364</c:v>
                </c:pt>
                <c:pt idx="48">
                  <c:v>2164</c:v>
                </c:pt>
                <c:pt idx="49">
                  <c:v>1800</c:v>
                </c:pt>
                <c:pt idx="50">
                  <c:v>3944</c:v>
                </c:pt>
                <c:pt idx="51">
                  <c:v>6854</c:v>
                </c:pt>
                <c:pt idx="52">
                  <c:v>4734</c:v>
                </c:pt>
                <c:pt idx="53">
                  <c:v>3665</c:v>
                </c:pt>
                <c:pt idx="54">
                  <c:v>4144</c:v>
                </c:pt>
                <c:pt idx="55">
                  <c:v>4320</c:v>
                </c:pt>
                <c:pt idx="56">
                  <c:v>5662</c:v>
                </c:pt>
                <c:pt idx="57">
                  <c:v>6048</c:v>
                </c:pt>
                <c:pt idx="58">
                  <c:v>3203</c:v>
                </c:pt>
                <c:pt idx="59">
                  <c:v>3970</c:v>
                </c:pt>
                <c:pt idx="60">
                  <c:v>2652</c:v>
                </c:pt>
                <c:pt idx="61">
                  <c:v>2316</c:v>
                </c:pt>
                <c:pt idx="62">
                  <c:v>3159</c:v>
                </c:pt>
                <c:pt idx="63">
                  <c:v>3020</c:v>
                </c:pt>
                <c:pt idx="64">
                  <c:v>3198</c:v>
                </c:pt>
                <c:pt idx="65">
                  <c:v>4059</c:v>
                </c:pt>
                <c:pt idx="66">
                  <c:v>5842</c:v>
                </c:pt>
                <c:pt idx="67">
                  <c:v>9334</c:v>
                </c:pt>
                <c:pt idx="68">
                  <c:v>12530</c:v>
                </c:pt>
                <c:pt idx="69">
                  <c:v>10983</c:v>
                </c:pt>
                <c:pt idx="70">
                  <c:v>5097</c:v>
                </c:pt>
              </c:numCache>
            </c:numRef>
          </c:val>
          <c:extLst>
            <c:ext xmlns:c16="http://schemas.microsoft.com/office/drawing/2014/chart" uri="{C3380CC4-5D6E-409C-BE32-E72D297353CC}">
              <c16:uniqueId val="{00000000-894E-4C5F-8EF0-8B8265B1D247}"/>
            </c:ext>
          </c:extLst>
        </c:ser>
        <c:dLbls>
          <c:showLegendKey val="0"/>
          <c:showVal val="0"/>
          <c:showCatName val="0"/>
          <c:showSerName val="0"/>
          <c:showPercent val="0"/>
          <c:showBubbleSize val="0"/>
        </c:dLbls>
        <c:gapWidth val="62"/>
        <c:axId val="1509462664"/>
        <c:axId val="1509461024"/>
      </c:barChart>
      <c:catAx>
        <c:axId val="1509462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509461024"/>
        <c:crosses val="autoZero"/>
        <c:auto val="1"/>
        <c:lblAlgn val="ctr"/>
        <c:lblOffset val="100"/>
        <c:noMultiLvlLbl val="0"/>
      </c:catAx>
      <c:valAx>
        <c:axId val="1509461024"/>
        <c:scaling>
          <c:orientation val="minMax"/>
          <c:max val="200000"/>
        </c:scaling>
        <c:delete val="1"/>
        <c:axPos val="b"/>
        <c:majorGridlines>
          <c:spPr>
            <a:ln w="9525" cap="flat" cmpd="sng" algn="ctr">
              <a:solidFill>
                <a:schemeClr val="bg1">
                  <a:lumMod val="95000"/>
                </a:schemeClr>
              </a:solidFill>
              <a:round/>
            </a:ln>
            <a:effectLst/>
          </c:spPr>
        </c:majorGridlines>
        <c:numFmt formatCode="_-* #,##0_-;\-* #,##0_-;_-* &quot;-&quot;??_-;_-@_-" sourceLinked="1"/>
        <c:majorTickMark val="none"/>
        <c:minorTickMark val="none"/>
        <c:tickLblPos val="nextTo"/>
        <c:crossAx val="1509462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manualLayout>
                  <c:x val="-4.8186656172651082E-2"/>
                  <c:y val="0"/>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E248F4F9-530B-40AD-BD58-ED384FAE162D}" type="CELLRANGE">
                      <a:rPr lang="en-US" b="1">
                        <a:solidFill>
                          <a:schemeClr val="bg1"/>
                        </a:solidFill>
                      </a:rPr>
                      <a:pPr>
                        <a:defRPr sz="11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6719284740245458"/>
                      <c:h val="0.13011494252873562"/>
                    </c:manualLayout>
                  </c15:layout>
                  <c15:dlblFieldTable/>
                  <c15:showDataLabelsRange val="1"/>
                </c:ext>
                <c:ext xmlns:c16="http://schemas.microsoft.com/office/drawing/2014/chart" uri="{C3380CC4-5D6E-409C-BE32-E72D297353CC}">
                  <c16:uniqueId val="{00000000-2D87-4FAC-B2C4-1EF92B52F898}"/>
                </c:ext>
              </c:extLst>
            </c:dLbl>
            <c:dLbl>
              <c:idx val="1"/>
              <c:tx>
                <c:rich>
                  <a:bodyPr/>
                  <a:lstStyle/>
                  <a:p>
                    <a:fld id="{3CE59952-884A-B141-BA4E-1B4A5AB7D34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D87-4FAC-B2C4-1EF92B52F898}"/>
                </c:ext>
              </c:extLst>
            </c:dLbl>
            <c:dLbl>
              <c:idx val="2"/>
              <c:tx>
                <c:rich>
                  <a:bodyPr/>
                  <a:lstStyle/>
                  <a:p>
                    <a:fld id="{3108942F-AF94-3048-B954-DA68F04DB54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D87-4FAC-B2C4-1EF92B52F898}"/>
                </c:ext>
              </c:extLst>
            </c:dLbl>
            <c:dLbl>
              <c:idx val="3"/>
              <c:tx>
                <c:rich>
                  <a:bodyPr/>
                  <a:lstStyle/>
                  <a:p>
                    <a:fld id="{3BC1A097-ECD6-9140-9F1D-0EEC4FD8C3F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D87-4FAC-B2C4-1EF92B52F898}"/>
                </c:ext>
              </c:extLst>
            </c:dLbl>
            <c:dLbl>
              <c:idx val="4"/>
              <c:tx>
                <c:rich>
                  <a:bodyPr/>
                  <a:lstStyle/>
                  <a:p>
                    <a:fld id="{54C8B517-9973-024B-9469-3AFAF653867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D87-4FAC-B2C4-1EF92B52F898}"/>
                </c:ext>
              </c:extLst>
            </c:dLbl>
            <c:dLbl>
              <c:idx val="5"/>
              <c:tx>
                <c:rich>
                  <a:bodyPr/>
                  <a:lstStyle/>
                  <a:p>
                    <a:fld id="{C6AFE7F8-D878-E342-9EAB-5C11E4A0422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D87-4FAC-B2C4-1EF92B52F898}"/>
                </c:ext>
              </c:extLst>
            </c:dLbl>
            <c:dLbl>
              <c:idx val="6"/>
              <c:tx>
                <c:rich>
                  <a:bodyPr/>
                  <a:lstStyle/>
                  <a:p>
                    <a:fld id="{C80437E8-5BBB-AF4E-AE97-E85AAE61B6B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D87-4FAC-B2C4-1EF92B52F898}"/>
                </c:ext>
              </c:extLst>
            </c:dLbl>
            <c:dLbl>
              <c:idx val="7"/>
              <c:tx>
                <c:rich>
                  <a:bodyPr/>
                  <a:lstStyle/>
                  <a:p>
                    <a:fld id="{CFB54FFA-EB4C-9147-B8F4-99DA42015D4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D87-4FAC-B2C4-1EF92B52F898}"/>
                </c:ext>
              </c:extLst>
            </c:dLbl>
            <c:dLbl>
              <c:idx val="8"/>
              <c:tx>
                <c:rich>
                  <a:bodyPr/>
                  <a:lstStyle/>
                  <a:p>
                    <a:fld id="{4E38438D-1138-8742-BB9E-539F3FF60A7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D87-4FAC-B2C4-1EF92B52F898}"/>
                </c:ext>
              </c:extLst>
            </c:dLbl>
            <c:dLbl>
              <c:idx val="9"/>
              <c:tx>
                <c:rich>
                  <a:bodyPr/>
                  <a:lstStyle/>
                  <a:p>
                    <a:fld id="{AD1D07AF-D109-DA46-988D-50D0B92DBA6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D87-4FAC-B2C4-1EF92B52F898}"/>
                </c:ext>
              </c:extLst>
            </c:dLbl>
            <c:dLbl>
              <c:idx val="10"/>
              <c:tx>
                <c:rich>
                  <a:bodyPr/>
                  <a:lstStyle/>
                  <a:p>
                    <a:fld id="{2D153551-A3CD-1E49-BF66-BCDEEE5886D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D87-4FAC-B2C4-1EF92B52F898}"/>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Source!$A$87:$A$97</c:f>
              <c:strCache>
                <c:ptCount val="11"/>
                <c:pt idx="0">
                  <c:v>Afghanistan</c:v>
                </c:pt>
                <c:pt idx="1">
                  <c:v>Syrian Arab Rep.</c:v>
                </c:pt>
                <c:pt idx="2">
                  <c:v>Others</c:v>
                </c:pt>
                <c:pt idx="3">
                  <c:v>Dem. Rep. of the Congo</c:v>
                </c:pt>
                <c:pt idx="4">
                  <c:v>Iraq</c:v>
                </c:pt>
                <c:pt idx="5">
                  <c:v>State of Palestine</c:v>
                </c:pt>
                <c:pt idx="6">
                  <c:v>Iran (Islamic Rep. of)</c:v>
                </c:pt>
                <c:pt idx="7">
                  <c:v>Stateless</c:v>
                </c:pt>
                <c:pt idx="8">
                  <c:v>Pakistan</c:v>
                </c:pt>
                <c:pt idx="9">
                  <c:v>Kuwait</c:v>
                </c:pt>
                <c:pt idx="10">
                  <c:v>Algeria</c:v>
                </c:pt>
              </c:strCache>
            </c:strRef>
          </c:cat>
          <c:val>
            <c:numRef>
              <c:f>Source!$D$87:$D$97</c:f>
              <c:numCache>
                <c:formatCode>_-* #,##0_-;\-* #,##0_-;_-* "-"??_-;_-@_-</c:formatCode>
                <c:ptCount val="11"/>
                <c:pt idx="0">
                  <c:v>16861</c:v>
                </c:pt>
                <c:pt idx="1">
                  <c:v>12452</c:v>
                </c:pt>
                <c:pt idx="2">
                  <c:v>5781</c:v>
                </c:pt>
                <c:pt idx="3">
                  <c:v>3293</c:v>
                </c:pt>
                <c:pt idx="4">
                  <c:v>3004</c:v>
                </c:pt>
                <c:pt idx="5">
                  <c:v>2515</c:v>
                </c:pt>
                <c:pt idx="6">
                  <c:v>806</c:v>
                </c:pt>
                <c:pt idx="7">
                  <c:v>197</c:v>
                </c:pt>
                <c:pt idx="8">
                  <c:v>114</c:v>
                </c:pt>
                <c:pt idx="9">
                  <c:v>89</c:v>
                </c:pt>
                <c:pt idx="10">
                  <c:v>25</c:v>
                </c:pt>
              </c:numCache>
            </c:numRef>
          </c:val>
          <c:extLst>
            <c:ext xmlns:c15="http://schemas.microsoft.com/office/drawing/2012/chart" uri="{02D57815-91ED-43cb-92C2-25804820EDAC}">
              <c15:datalabelsRange>
                <c15:f>Source!$F$87:$F$97</c15:f>
                <c15:dlblRangeCache>
                  <c:ptCount val="11"/>
                  <c:pt idx="0">
                    <c:v>16,861  (37%)</c:v>
                  </c:pt>
                  <c:pt idx="1">
                    <c:v>12,452  (28%)</c:v>
                  </c:pt>
                  <c:pt idx="2">
                    <c:v>5,781  (13%)</c:v>
                  </c:pt>
                  <c:pt idx="3">
                    <c:v>3,293  (7%)</c:v>
                  </c:pt>
                  <c:pt idx="4">
                    <c:v>3,004  (7%)</c:v>
                  </c:pt>
                  <c:pt idx="5">
                    <c:v>2,515  (6%)</c:v>
                  </c:pt>
                  <c:pt idx="6">
                    <c:v>806  (2%)</c:v>
                  </c:pt>
                  <c:pt idx="7">
                    <c:v>197  (0%)</c:v>
                  </c:pt>
                  <c:pt idx="8">
                    <c:v>114  (0%)</c:v>
                  </c:pt>
                  <c:pt idx="9">
                    <c:v>89  (0%)</c:v>
                  </c:pt>
                  <c:pt idx="10">
                    <c:v>25  (0%)</c:v>
                  </c:pt>
                </c15:dlblRangeCache>
              </c15:datalabelsRange>
            </c:ext>
            <c:ext xmlns:c16="http://schemas.microsoft.com/office/drawing/2014/chart" uri="{C3380CC4-5D6E-409C-BE32-E72D297353CC}">
              <c16:uniqueId val="{0000000B-2D87-4FAC-B2C4-1EF92B52F898}"/>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_-* #,##0_-;\-* #,##0_-;_-* &quot;-&quot;??_-;_-@_-"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815540964716108"/>
          <c:y val="7.4527534706680304E-2"/>
          <c:w val="0.68474828026623191"/>
          <c:h val="0.8781550362698903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28-46D9-96A1-D0A6F2445A9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28-46D9-96A1-D0A6F2445A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28-46D9-96A1-D0A6F2445A9F}"/>
              </c:ext>
            </c:extLst>
          </c:dPt>
          <c:dLbls>
            <c:dLbl>
              <c:idx val="0"/>
              <c:layout>
                <c:manualLayout>
                  <c:x val="9.6324499795215623E-2"/>
                  <c:y val="-0.1514360313315927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C28-46D9-96A1-D0A6F2445A9F}"/>
                </c:ext>
              </c:extLst>
            </c:dLbl>
            <c:dLbl>
              <c:idx val="1"/>
              <c:layout>
                <c:manualLayout>
                  <c:x val="2.5348552577688324E-2"/>
                  <c:y val="-0.19321148825065285"/>
                </c:manualLayout>
              </c:layout>
              <c:showLegendKey val="0"/>
              <c:showVal val="1"/>
              <c:showCatName val="1"/>
              <c:showSerName val="0"/>
              <c:showPercent val="0"/>
              <c:showBubbleSize val="0"/>
              <c:extLst>
                <c:ext xmlns:c15="http://schemas.microsoft.com/office/drawing/2012/chart" uri="{CE6537A1-D6FC-4f65-9D91-7224C49458BB}">
                  <c15:layout>
                    <c:manualLayout>
                      <c:w val="0.24225631657986949"/>
                      <c:h val="0.21383812010443864"/>
                    </c:manualLayout>
                  </c15:layout>
                </c:ext>
                <c:ext xmlns:c16="http://schemas.microsoft.com/office/drawing/2014/chart" uri="{C3380CC4-5D6E-409C-BE32-E72D297353CC}">
                  <c16:uniqueId val="{00000003-EC28-46D9-96A1-D0A6F2445A9F}"/>
                </c:ext>
              </c:extLst>
            </c:dLbl>
            <c:dLbl>
              <c:idx val="2"/>
              <c:layout>
                <c:manualLayout>
                  <c:x val="-6.0836526186451974E-2"/>
                  <c:y val="-0.18798955613577023"/>
                </c:manualLayout>
              </c:layout>
              <c:showLegendKey val="0"/>
              <c:showVal val="1"/>
              <c:showCatName val="1"/>
              <c:showSerName val="0"/>
              <c:showPercent val="0"/>
              <c:showBubbleSize val="0"/>
              <c:extLst>
                <c:ext xmlns:c15="http://schemas.microsoft.com/office/drawing/2012/chart" uri="{CE6537A1-D6FC-4f65-9D91-7224C49458BB}">
                  <c15:layout>
                    <c:manualLayout>
                      <c:w val="0.29779479568268241"/>
                      <c:h val="0.21383812010443864"/>
                    </c:manualLayout>
                  </c15:layout>
                </c:ext>
                <c:ext xmlns:c16="http://schemas.microsoft.com/office/drawing/2014/chart" uri="{C3380CC4-5D6E-409C-BE32-E72D297353CC}">
                  <c16:uniqueId val="{00000005-EC28-46D9-96A1-D0A6F2445A9F}"/>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Source!$C$4:$E$4</c:f>
              <c:strCache>
                <c:ptCount val="3"/>
                <c:pt idx="0">
                  <c:v>Men</c:v>
                </c:pt>
                <c:pt idx="1">
                  <c:v>Women</c:v>
                </c:pt>
                <c:pt idx="2">
                  <c:v>Children</c:v>
                </c:pt>
              </c:strCache>
            </c:strRef>
          </c:cat>
          <c:val>
            <c:numRef>
              <c:f>Source!$C$11:$E$11</c:f>
              <c:numCache>
                <c:formatCode>0%</c:formatCode>
                <c:ptCount val="3"/>
                <c:pt idx="0">
                  <c:v>0.40638404760984997</c:v>
                </c:pt>
                <c:pt idx="1">
                  <c:v>0.2329997037266</c:v>
                </c:pt>
                <c:pt idx="2">
                  <c:v>0.36061624866355002</c:v>
                </c:pt>
              </c:numCache>
            </c:numRef>
          </c:val>
          <c:extLst>
            <c:ext xmlns:c16="http://schemas.microsoft.com/office/drawing/2014/chart" uri="{C3380CC4-5D6E-409C-BE32-E72D297353CC}">
              <c16:uniqueId val="{00000006-EC28-46D9-96A1-D0A6F2445A9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solidFill>
            <a:ln>
              <a:noFill/>
            </a:ln>
            <a:effectLst/>
          </c:spPr>
          <c:invertIfNegative val="0"/>
          <c:dLbls>
            <c:dLbl>
              <c:idx val="0"/>
              <c:layout>
                <c:manualLayout>
                  <c:x val="-0.12376563528637262"/>
                  <c:y val="0"/>
                </c:manualLayout>
              </c:layout>
              <c:tx>
                <c:rich>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fld id="{81BD44E7-68FF-4049-95DF-5FF16B8CB925}" type="CELLRANGE">
                      <a:rPr lang="en-US" b="1">
                        <a:solidFill>
                          <a:schemeClr val="bg1"/>
                        </a:solidFill>
                      </a:rPr>
                      <a:pPr>
                        <a:defRPr sz="1100"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A906-492B-8796-F73892342649}"/>
                </c:ext>
              </c:extLst>
            </c:dLbl>
            <c:dLbl>
              <c:idx val="1"/>
              <c:tx>
                <c:rich>
                  <a:bodyPr/>
                  <a:lstStyle/>
                  <a:p>
                    <a:fld id="{5C4A9D9D-6355-DE47-B017-10FADC51FF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906-492B-8796-F73892342649}"/>
                </c:ext>
              </c:extLst>
            </c:dLbl>
            <c:dLbl>
              <c:idx val="2"/>
              <c:tx>
                <c:rich>
                  <a:bodyPr/>
                  <a:lstStyle/>
                  <a:p>
                    <a:fld id="{7FB6A37E-1AD4-0647-A051-D6DC8F5FA85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906-492B-8796-F73892342649}"/>
                </c:ext>
              </c:extLst>
            </c:dLbl>
            <c:dLbl>
              <c:idx val="3"/>
              <c:tx>
                <c:rich>
                  <a:bodyPr/>
                  <a:lstStyle/>
                  <a:p>
                    <a:fld id="{697F11D3-3E91-6145-A759-698C54ECC0E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906-492B-8796-F73892342649}"/>
                </c:ext>
              </c:extLst>
            </c:dLbl>
            <c:dLbl>
              <c:idx val="4"/>
              <c:tx>
                <c:rich>
                  <a:bodyPr/>
                  <a:lstStyle/>
                  <a:p>
                    <a:fld id="{7C6CF273-1CA4-9A41-B3AA-EBE14E9EBFB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906-492B-8796-F73892342649}"/>
                </c:ext>
              </c:extLst>
            </c:dLbl>
            <c:dLbl>
              <c:idx val="5"/>
              <c:tx>
                <c:rich>
                  <a:bodyPr/>
                  <a:lstStyle/>
                  <a:p>
                    <a:fld id="{F47C391E-B918-AA43-BD45-22E709E64E6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906-492B-8796-F73892342649}"/>
                </c:ext>
              </c:extLst>
            </c:dLbl>
            <c:dLbl>
              <c:idx val="6"/>
              <c:tx>
                <c:rich>
                  <a:bodyPr/>
                  <a:lstStyle/>
                  <a:p>
                    <a:fld id="{3B34263F-338E-9A44-BB55-FBA64EB4CA2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906-492B-8796-F73892342649}"/>
                </c:ext>
              </c:extLst>
            </c:dLbl>
            <c:dLbl>
              <c:idx val="7"/>
              <c:tx>
                <c:rich>
                  <a:bodyPr/>
                  <a:lstStyle/>
                  <a:p>
                    <a:fld id="{935186A5-9B7F-CF4B-B6B1-7DB3C080927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906-492B-8796-F73892342649}"/>
                </c:ext>
              </c:extLst>
            </c:dLbl>
            <c:dLbl>
              <c:idx val="8"/>
              <c:tx>
                <c:rich>
                  <a:bodyPr/>
                  <a:lstStyle/>
                  <a:p>
                    <a:fld id="{BDFB9871-DBDA-E445-B597-395AA165EB1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906-492B-8796-F73892342649}"/>
                </c:ext>
              </c:extLst>
            </c:dLbl>
            <c:dLbl>
              <c:idx val="9"/>
              <c:tx>
                <c:rich>
                  <a:bodyPr/>
                  <a:lstStyle/>
                  <a:p>
                    <a:fld id="{1E29E721-DB2C-1B42-AD76-F26DAF42390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906-492B-8796-F73892342649}"/>
                </c:ext>
              </c:extLst>
            </c:dLbl>
            <c:dLbl>
              <c:idx val="10"/>
              <c:tx>
                <c:rich>
                  <a:bodyPr/>
                  <a:lstStyle/>
                  <a:p>
                    <a:fld id="{11596E73-5530-A34D-A5E8-6115195BA2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906-492B-8796-F73892342649}"/>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Source!$A$23:$A$33</c:f>
              <c:strCache>
                <c:ptCount val="11"/>
                <c:pt idx="0">
                  <c:v>Lesvos</c:v>
                </c:pt>
                <c:pt idx="1">
                  <c:v>Evros</c:v>
                </c:pt>
                <c:pt idx="2">
                  <c:v>Samos</c:v>
                </c:pt>
                <c:pt idx="3">
                  <c:v>Chios</c:v>
                </c:pt>
                <c:pt idx="4">
                  <c:v>Kos</c:v>
                </c:pt>
                <c:pt idx="5">
                  <c:v>Leros</c:v>
                </c:pt>
                <c:pt idx="6">
                  <c:v>Symi</c:v>
                </c:pt>
                <c:pt idx="7">
                  <c:v>Kalymnos</c:v>
                </c:pt>
                <c:pt idx="8">
                  <c:v>Rhodes</c:v>
                </c:pt>
                <c:pt idx="9">
                  <c:v>Kastellorizo</c:v>
                </c:pt>
                <c:pt idx="10">
                  <c:v>Other Islands</c:v>
                </c:pt>
              </c:strCache>
            </c:strRef>
          </c:cat>
          <c:val>
            <c:numRef>
              <c:f>Source!$D$23:$D$33</c:f>
              <c:numCache>
                <c:formatCode>General</c:formatCode>
                <c:ptCount val="11"/>
                <c:pt idx="0">
                  <c:v>21510</c:v>
                </c:pt>
                <c:pt idx="1">
                  <c:v>12752</c:v>
                </c:pt>
                <c:pt idx="2">
                  <c:v>8986</c:v>
                </c:pt>
                <c:pt idx="3">
                  <c:v>6643</c:v>
                </c:pt>
                <c:pt idx="4">
                  <c:v>5469</c:v>
                </c:pt>
                <c:pt idx="5">
                  <c:v>3520</c:v>
                </c:pt>
                <c:pt idx="6">
                  <c:v>2268</c:v>
                </c:pt>
                <c:pt idx="7">
                  <c:v>469</c:v>
                </c:pt>
                <c:pt idx="8">
                  <c:v>323</c:v>
                </c:pt>
                <c:pt idx="9">
                  <c:v>237</c:v>
                </c:pt>
                <c:pt idx="10">
                  <c:v>13</c:v>
                </c:pt>
              </c:numCache>
            </c:numRef>
          </c:val>
          <c:extLst>
            <c:ext xmlns:c15="http://schemas.microsoft.com/office/drawing/2012/chart" uri="{02D57815-91ED-43cb-92C2-25804820EDAC}">
              <c15:datalabelsRange>
                <c15:f>Source!$F$23:$F$33</c15:f>
                <c15:dlblRangeCache>
                  <c:ptCount val="11"/>
                  <c:pt idx="0">
                    <c:v>21,510  (35%)</c:v>
                  </c:pt>
                  <c:pt idx="1">
                    <c:v>12,752  (21%)</c:v>
                  </c:pt>
                  <c:pt idx="2">
                    <c:v>8,986  (14%)</c:v>
                  </c:pt>
                  <c:pt idx="3">
                    <c:v>6,643  (11%)</c:v>
                  </c:pt>
                  <c:pt idx="4">
                    <c:v>5,469  (9%)</c:v>
                  </c:pt>
                  <c:pt idx="5">
                    <c:v>3,520  (6%)</c:v>
                  </c:pt>
                  <c:pt idx="6">
                    <c:v>2,268  (4%)</c:v>
                  </c:pt>
                  <c:pt idx="7">
                    <c:v>469  (1%)</c:v>
                  </c:pt>
                  <c:pt idx="8">
                    <c:v>323  (1%)</c:v>
                  </c:pt>
                  <c:pt idx="9">
                    <c:v>237  (0%)</c:v>
                  </c:pt>
                  <c:pt idx="10">
                    <c:v>13  (0%)</c:v>
                  </c:pt>
                </c15:dlblRangeCache>
              </c15:datalabelsRange>
            </c:ext>
            <c:ext xmlns:c16="http://schemas.microsoft.com/office/drawing/2014/chart" uri="{C3380CC4-5D6E-409C-BE32-E72D297353CC}">
              <c16:uniqueId val="{0000000B-A906-492B-8796-F73892342649}"/>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General"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5"/>
            </a:solidFill>
            <a:ln>
              <a:noFill/>
            </a:ln>
            <a:effectLst/>
          </c:spPr>
          <c:invertIfNegative val="0"/>
          <c:dLbls>
            <c:dLbl>
              <c:idx val="0"/>
              <c:layout>
                <c:manualLayout>
                  <c:x val="-9.2165898617511524E-2"/>
                  <c:y val="0"/>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fld id="{906B702A-8E3B-4858-ABF0-5C0D86CAABDC}" type="CELLRANGE">
                      <a:rPr lang="en-US" sz="900" b="1">
                        <a:solidFill>
                          <a:schemeClr val="bg1"/>
                        </a:solidFill>
                      </a:rPr>
                      <a:pPr>
                        <a:defRPr b="1">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DD14-4191-8FD2-1527E235B5C6}"/>
                </c:ext>
              </c:extLst>
            </c:dLbl>
            <c:dLbl>
              <c:idx val="1"/>
              <c:tx>
                <c:rich>
                  <a:bodyPr/>
                  <a:lstStyle/>
                  <a:p>
                    <a:fld id="{0547AADC-8EF3-4744-AD71-32E8ED1DEF4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DD14-4191-8FD2-1527E235B5C6}"/>
                </c:ext>
              </c:extLst>
            </c:dLbl>
            <c:dLbl>
              <c:idx val="2"/>
              <c:tx>
                <c:rich>
                  <a:bodyPr/>
                  <a:lstStyle/>
                  <a:p>
                    <a:fld id="{2E306659-7081-E544-AE75-70F497F5531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D14-4191-8FD2-1527E235B5C6}"/>
                </c:ext>
              </c:extLst>
            </c:dLbl>
            <c:dLbl>
              <c:idx val="3"/>
              <c:tx>
                <c:rich>
                  <a:bodyPr/>
                  <a:lstStyle/>
                  <a:p>
                    <a:fld id="{E2095960-E491-6F4A-AED6-956AEFBDFF2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D14-4191-8FD2-1527E235B5C6}"/>
                </c:ext>
              </c:extLst>
            </c:dLbl>
            <c:dLbl>
              <c:idx val="4"/>
              <c:tx>
                <c:rich>
                  <a:bodyPr/>
                  <a:lstStyle/>
                  <a:p>
                    <a:fld id="{7B70401A-6560-1546-AD79-D31F8D1BF60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D14-4191-8FD2-1527E235B5C6}"/>
                </c:ext>
              </c:extLst>
            </c:dLbl>
            <c:dLbl>
              <c:idx val="5"/>
              <c:tx>
                <c:rich>
                  <a:bodyPr/>
                  <a:lstStyle/>
                  <a:p>
                    <a:fld id="{12B6734B-4FA8-0847-A4FF-BC4040E6EC7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D14-4191-8FD2-1527E235B5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Source!$A$37:$A$42</c:f>
              <c:strCache>
                <c:ptCount val="6"/>
                <c:pt idx="0">
                  <c:v>Mainland Andalucia</c:v>
                </c:pt>
                <c:pt idx="1">
                  <c:v>Melilla</c:v>
                </c:pt>
                <c:pt idx="2">
                  <c:v>Ceuta</c:v>
                </c:pt>
                <c:pt idx="3">
                  <c:v>Mainland Eastern Mediterranean</c:v>
                </c:pt>
                <c:pt idx="4">
                  <c:v>Canary Islands</c:v>
                </c:pt>
                <c:pt idx="5">
                  <c:v>Balearic Islands</c:v>
                </c:pt>
              </c:strCache>
            </c:strRef>
          </c:cat>
          <c:val>
            <c:numRef>
              <c:f>Source!$D$37:$D$42</c:f>
              <c:numCache>
                <c:formatCode>_-* #,##0_-;\-* #,##0_-;_-* "-"??_-;_-@_-</c:formatCode>
                <c:ptCount val="6"/>
                <c:pt idx="0">
                  <c:v>17998</c:v>
                </c:pt>
                <c:pt idx="1">
                  <c:v>4685</c:v>
                </c:pt>
                <c:pt idx="2">
                  <c:v>1690</c:v>
                </c:pt>
                <c:pt idx="3">
                  <c:v>1539</c:v>
                </c:pt>
                <c:pt idx="4">
                  <c:v>1493</c:v>
                </c:pt>
                <c:pt idx="5">
                  <c:v>392</c:v>
                </c:pt>
              </c:numCache>
            </c:numRef>
          </c:val>
          <c:extLst>
            <c:ext xmlns:c15="http://schemas.microsoft.com/office/drawing/2012/chart" uri="{02D57815-91ED-43cb-92C2-25804820EDAC}">
              <c15:datalabelsRange>
                <c15:f>Source!$F$37:$F$42</c15:f>
                <c15:dlblRangeCache>
                  <c:ptCount val="6"/>
                  <c:pt idx="0">
                    <c:v>17,998  (65%)</c:v>
                  </c:pt>
                  <c:pt idx="1">
                    <c:v>4,685  (17%)</c:v>
                  </c:pt>
                  <c:pt idx="2">
                    <c:v>1,690  (6%)</c:v>
                  </c:pt>
                  <c:pt idx="3">
                    <c:v>1,539  (6%)</c:v>
                  </c:pt>
                  <c:pt idx="4">
                    <c:v>1,493  (5%)</c:v>
                  </c:pt>
                  <c:pt idx="5">
                    <c:v>392  (1%)</c:v>
                  </c:pt>
                </c15:dlblRangeCache>
              </c15:datalabelsRange>
            </c:ext>
            <c:ext xmlns:c16="http://schemas.microsoft.com/office/drawing/2014/chart" uri="{C3380CC4-5D6E-409C-BE32-E72D297353CC}">
              <c16:uniqueId val="{00000006-DD14-4191-8FD2-1527E235B5C6}"/>
            </c:ext>
          </c:extLst>
        </c:ser>
        <c:dLbls>
          <c:showLegendKey val="0"/>
          <c:showVal val="0"/>
          <c:showCatName val="0"/>
          <c:showSerName val="0"/>
          <c:showPercent val="0"/>
          <c:showBubbleSize val="0"/>
        </c:dLbls>
        <c:gapWidth val="42"/>
        <c:axId val="1640231424"/>
        <c:axId val="1640239624"/>
      </c:barChart>
      <c:catAx>
        <c:axId val="1640231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40239624"/>
        <c:crosses val="autoZero"/>
        <c:auto val="1"/>
        <c:lblAlgn val="ctr"/>
        <c:lblOffset val="100"/>
        <c:noMultiLvlLbl val="0"/>
      </c:catAx>
      <c:valAx>
        <c:axId val="1640239624"/>
        <c:scaling>
          <c:orientation val="minMax"/>
        </c:scaling>
        <c:delete val="1"/>
        <c:axPos val="t"/>
        <c:numFmt formatCode="_-* #,##0_-;\-* #,##0_-;_-* &quot;-&quot;??_-;_-@_-" sourceLinked="1"/>
        <c:majorTickMark val="none"/>
        <c:minorTickMark val="none"/>
        <c:tickLblPos val="nextTo"/>
        <c:crossAx val="164023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0933127082789064E-2"/>
          <c:y val="1.5042361005868874E-2"/>
          <c:w val="0.87813374583442194"/>
          <c:h val="0.96991527798826227"/>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E9-4707-B27E-E59E2A1CAE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E9-4707-B27E-E59E2A1CAE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E9-4707-B27E-E59E2A1CAED5}"/>
              </c:ext>
            </c:extLst>
          </c:dPt>
          <c:dLbls>
            <c:dLbl>
              <c:idx val="0"/>
              <c:layout>
                <c:manualLayout>
                  <c:x val="0.11153363134182843"/>
                  <c:y val="0.1305483028720625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7E9-4707-B27E-E59E2A1CAED5}"/>
                </c:ext>
              </c:extLst>
            </c:dLbl>
            <c:dLbl>
              <c:idx val="1"/>
              <c:layout>
                <c:manualLayout>
                  <c:x val="0.17743986804381823"/>
                  <c:y val="7.3107049608355096E-2"/>
                </c:manualLayout>
              </c:layout>
              <c:showLegendKey val="0"/>
              <c:showVal val="1"/>
              <c:showCatName val="1"/>
              <c:showSerName val="0"/>
              <c:showPercent val="0"/>
              <c:showBubbleSize val="0"/>
              <c:extLst>
                <c:ext xmlns:c15="http://schemas.microsoft.com/office/drawing/2012/chart" uri="{CE6537A1-D6FC-4f65-9D91-7224C49458BB}">
                  <c15:layout>
                    <c:manualLayout>
                      <c:w val="0.29295342173524608"/>
                      <c:h val="0.21383812010443864"/>
                    </c:manualLayout>
                  </c15:layout>
                </c:ext>
                <c:ext xmlns:c16="http://schemas.microsoft.com/office/drawing/2014/chart" uri="{C3380CC4-5D6E-409C-BE32-E72D297353CC}">
                  <c16:uniqueId val="{00000003-87E9-4707-B27E-E59E2A1CAED5}"/>
                </c:ext>
              </c:extLst>
            </c:dLbl>
            <c:dLbl>
              <c:idx val="2"/>
              <c:layout>
                <c:manualLayout>
                  <c:x val="-7.8580512990833809E-2"/>
                  <c:y val="-0.11488250652741515"/>
                </c:manualLayout>
              </c:layout>
              <c:showLegendKey val="0"/>
              <c:showVal val="1"/>
              <c:showCatName val="1"/>
              <c:showSerName val="0"/>
              <c:showPercent val="0"/>
              <c:showBubbleSize val="0"/>
              <c:extLst>
                <c:ext xmlns:c15="http://schemas.microsoft.com/office/drawing/2012/chart" uri="{CE6537A1-D6FC-4f65-9D91-7224C49458BB}">
                  <c15:layout>
                    <c:manualLayout>
                      <c:w val="0.45921278173818419"/>
                      <c:h val="0.13101868793815916"/>
                    </c:manualLayout>
                  </c15:layout>
                </c:ext>
                <c:ext xmlns:c16="http://schemas.microsoft.com/office/drawing/2014/chart" uri="{C3380CC4-5D6E-409C-BE32-E72D297353CC}">
                  <c16:uniqueId val="{00000005-87E9-4707-B27E-E59E2A1CAED5}"/>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Source!$C$4:$E$4</c:f>
              <c:strCache>
                <c:ptCount val="3"/>
                <c:pt idx="0">
                  <c:v>Men</c:v>
                </c:pt>
                <c:pt idx="1">
                  <c:v>Women</c:v>
                </c:pt>
                <c:pt idx="2">
                  <c:v>Children</c:v>
                </c:pt>
              </c:strCache>
            </c:strRef>
          </c:cat>
          <c:val>
            <c:numRef>
              <c:f>Source!$C$7:$E$7</c:f>
              <c:numCache>
                <c:formatCode>0%</c:formatCode>
                <c:ptCount val="3"/>
                <c:pt idx="0">
                  <c:v>0.75465838509316996</c:v>
                </c:pt>
                <c:pt idx="1">
                  <c:v>0.12422360248446999</c:v>
                </c:pt>
                <c:pt idx="2">
                  <c:v>0.12111801242236001</c:v>
                </c:pt>
              </c:numCache>
            </c:numRef>
          </c:val>
          <c:extLst>
            <c:ext xmlns:c16="http://schemas.microsoft.com/office/drawing/2014/chart" uri="{C3380CC4-5D6E-409C-BE32-E72D297353CC}">
              <c16:uniqueId val="{00000006-87E9-4707-B27E-E59E2A1CAED5}"/>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oneCellAnchor>
    <xdr:from>
      <xdr:col>0</xdr:col>
      <xdr:colOff>495300</xdr:colOff>
      <xdr:row>2</xdr:row>
      <xdr:rowOff>19050</xdr:rowOff>
    </xdr:from>
    <xdr:ext cx="9210675" cy="3086101"/>
    <xdr:sp macro="" textlink="">
      <xdr:nvSpPr>
        <xdr:cNvPr id="2" name="TextBox 1">
          <a:extLst>
            <a:ext uri="{FF2B5EF4-FFF2-40B4-BE49-F238E27FC236}">
              <a16:creationId xmlns:a16="http://schemas.microsoft.com/office/drawing/2014/main" id="{B9196D42-F5C0-4C37-A9D5-7994AFFC0114}"/>
            </a:ext>
          </a:extLst>
        </xdr:cNvPr>
        <xdr:cNvSpPr txBox="1"/>
      </xdr:nvSpPr>
      <xdr:spPr>
        <a:xfrm>
          <a:off x="495300" y="374650"/>
          <a:ext cx="9210675" cy="3086101"/>
        </a:xfrm>
        <a:prstGeom prst="rect">
          <a:avLst/>
        </a:prstGeom>
        <a:effectLst>
          <a:outerShdw blurRad="50800" dist="38100" dir="2700000" algn="tl" rotWithShape="0">
            <a:prstClr val="black">
              <a:alpha val="40000"/>
            </a:prstClr>
          </a:outerShdw>
        </a:effectLst>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en-GB" sz="1600" b="1">
              <a:solidFill>
                <a:schemeClr val="accent1">
                  <a:lumMod val="75000"/>
                </a:schemeClr>
              </a:solidFill>
            </a:rPr>
            <a:t>Arrival, dead and</a:t>
          </a:r>
          <a:r>
            <a:rPr lang="en-GB" sz="1600" b="1" baseline="0">
              <a:solidFill>
                <a:schemeClr val="accent1">
                  <a:lumMod val="75000"/>
                </a:schemeClr>
              </a:solidFill>
            </a:rPr>
            <a:t> missing and population</a:t>
          </a:r>
          <a:r>
            <a:rPr lang="en-GB" sz="1600" b="1">
              <a:solidFill>
                <a:schemeClr val="accent1">
                  <a:lumMod val="75000"/>
                </a:schemeClr>
              </a:solidFill>
            </a:rPr>
            <a:t> data</a:t>
          </a:r>
          <a:r>
            <a:rPr lang="en-GB" sz="1600" b="1" baseline="0">
              <a:solidFill>
                <a:schemeClr val="accent1">
                  <a:lumMod val="75000"/>
                </a:schemeClr>
              </a:solidFill>
            </a:rPr>
            <a:t> - Europe refugee and migrant response</a:t>
          </a:r>
          <a:endParaRPr lang="en-GB" sz="1600" b="1">
            <a:solidFill>
              <a:schemeClr val="accent1">
                <a:lumMod val="75000"/>
              </a:schemeClr>
            </a:solidFill>
          </a:endParaRPr>
        </a:p>
        <a:p>
          <a:endParaRPr lang="en-GB" sz="1100"/>
        </a:p>
        <a:p>
          <a:r>
            <a:rPr lang="en-GB" sz="1100">
              <a:solidFill>
                <a:schemeClr val="dk1"/>
              </a:solidFill>
              <a:effectLst/>
              <a:latin typeface="+mn-lt"/>
              <a:ea typeface="+mn-ea"/>
              <a:cs typeface="+mn-cs"/>
            </a:rPr>
            <a:t>All the arrival data available in this excel sheet is exported from the web portal (data2.unhcr.org/en/situations/mediterranean) and is extracted using APIs.  </a:t>
          </a:r>
        </a:p>
        <a:p>
          <a:r>
            <a:rPr lang="en-GB" sz="1100">
              <a:solidFill>
                <a:schemeClr val="dk1"/>
              </a:solidFill>
              <a:effectLst/>
              <a:latin typeface="+mn-lt"/>
              <a:ea typeface="+mn-ea"/>
              <a:cs typeface="+mn-cs"/>
            </a:rPr>
            <a:t>  - Monthly data including</a:t>
          </a:r>
          <a:r>
            <a:rPr lang="en-GB" sz="1100" baseline="0">
              <a:solidFill>
                <a:schemeClr val="dk1"/>
              </a:solidFill>
              <a:effectLst/>
              <a:latin typeface="+mn-lt"/>
              <a:ea typeface="+mn-ea"/>
              <a:cs typeface="+mn-cs"/>
            </a:rPr>
            <a:t> totals, nationality and demographics are</a:t>
          </a:r>
          <a:r>
            <a:rPr lang="en-GB" sz="1100">
              <a:solidFill>
                <a:schemeClr val="dk1"/>
              </a:solidFill>
              <a:effectLst/>
              <a:latin typeface="+mn-lt"/>
              <a:ea typeface="+mn-ea"/>
              <a:cs typeface="+mn-cs"/>
            </a:rPr>
            <a:t> available for Greece Italy, Spain, Cyprus and Malta.  </a:t>
          </a:r>
        </a:p>
        <a:p>
          <a:r>
            <a:rPr lang="en-GB" sz="1100">
              <a:solidFill>
                <a:schemeClr val="dk1"/>
              </a:solidFill>
              <a:effectLst/>
              <a:latin typeface="+mn-lt"/>
              <a:ea typeface="+mn-ea"/>
              <a:cs typeface="+mn-cs"/>
            </a:rPr>
            <a:t>  - The l</a:t>
          </a:r>
          <a:r>
            <a:rPr lang="en-GB" sz="1100" baseline="0">
              <a:solidFill>
                <a:schemeClr val="dk1"/>
              </a:solidFill>
              <a:effectLst/>
              <a:latin typeface="+mn-lt"/>
              <a:ea typeface="+mn-ea"/>
              <a:cs typeface="+mn-cs"/>
            </a:rPr>
            <a:t>ocations of disembarkations are also available for Greece and Spain.</a:t>
          </a:r>
        </a:p>
        <a:p>
          <a:r>
            <a:rPr lang="en-GB" sz="1100" baseline="0">
              <a:solidFill>
                <a:schemeClr val="dk1"/>
              </a:solidFill>
              <a:effectLst/>
              <a:latin typeface="+mn-lt"/>
              <a:ea typeface="+mn-ea"/>
              <a:cs typeface="+mn-cs"/>
            </a:rPr>
            <a:t>  - Daily arrivals to Italy and Greece.</a:t>
          </a:r>
        </a:p>
        <a:p>
          <a:r>
            <a:rPr lang="en-GB" sz="1100" baseline="0">
              <a:solidFill>
                <a:schemeClr val="dk1"/>
              </a:solidFill>
              <a:effectLst/>
              <a:latin typeface="+mn-lt"/>
              <a:ea typeface="+mn-ea"/>
              <a:cs typeface="+mn-cs"/>
            </a:rPr>
            <a:t>  - Dead and missing in the Mediterranean by route.</a:t>
          </a:r>
        </a:p>
        <a:p>
          <a:r>
            <a:rPr lang="en-GB" sz="1100" baseline="0">
              <a:solidFill>
                <a:schemeClr val="dk1"/>
              </a:solidFill>
              <a:effectLst/>
              <a:latin typeface="+mn-lt"/>
              <a:ea typeface="+mn-ea"/>
              <a:cs typeface="+mn-cs"/>
            </a:rPr>
            <a:t>  - Annual population statistics (these will be refreshed in the file on the data portal as they become available).</a:t>
          </a:r>
          <a:endParaRPr lang="en-GB" sz="1100">
            <a:solidFill>
              <a:schemeClr val="dk1"/>
            </a:solidFill>
            <a:effectLst/>
            <a:latin typeface="+mn-lt"/>
            <a:ea typeface="+mn-ea"/>
            <a:cs typeface="+mn-cs"/>
          </a:endParaRPr>
        </a:p>
        <a:p>
          <a:endParaRPr lang="en-GB" sz="1100" b="1">
            <a:solidFill>
              <a:schemeClr val="dk1"/>
            </a:solidFill>
            <a:effectLst/>
            <a:latin typeface="+mn-lt"/>
            <a:ea typeface="+mn-ea"/>
            <a:cs typeface="+mn-cs"/>
          </a:endParaRPr>
        </a:p>
        <a:p>
          <a:r>
            <a:rPr lang="en-GB" sz="1100" b="1">
              <a:solidFill>
                <a:schemeClr val="dk1"/>
              </a:solidFill>
              <a:effectLst/>
              <a:latin typeface="+mn-lt"/>
              <a:ea typeface="+mn-ea"/>
              <a:cs typeface="+mn-cs"/>
            </a:rPr>
            <a:t>Frequency of the data updates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We are using a free plugin called Power Query in Excel to download data from the web portal (it is included as standard in Excel 2016 under the data tab). If you have this plugin installed or available in your Microsoft Excel, you just need to refresh the data and the arrival and dead and missing data will be updated directly in the Excel file.</a:t>
          </a:r>
        </a:p>
        <a:p>
          <a:endParaRPr lang="en-GB" sz="1100">
            <a:solidFill>
              <a:schemeClr val="dk1"/>
            </a:solidFill>
            <a:effectLst/>
            <a:latin typeface="+mn-lt"/>
            <a:ea typeface="+mn-ea"/>
            <a:cs typeface="+mn-cs"/>
          </a:endParaRPr>
        </a:p>
        <a:p>
          <a:endParaRPr lang="en-GB" sz="1100" baseline="0"/>
        </a:p>
        <a:p>
          <a:r>
            <a:rPr lang="en-GB" sz="1100" baseline="0"/>
            <a:t> </a:t>
          </a:r>
          <a:endParaRPr lang="en-GB" sz="1100"/>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19051</xdr:colOff>
      <xdr:row>53</xdr:row>
      <xdr:rowOff>46266</xdr:rowOff>
    </xdr:from>
    <xdr:to>
      <xdr:col>3</xdr:col>
      <xdr:colOff>26307</xdr:colOff>
      <xdr:row>62</xdr:row>
      <xdr:rowOff>253093</xdr:rowOff>
    </xdr:to>
    <xdr:graphicFrame macro="">
      <xdr:nvGraphicFramePr>
        <xdr:cNvPr id="8" name="Chart 7">
          <a:extLst>
            <a:ext uri="{FF2B5EF4-FFF2-40B4-BE49-F238E27FC236}">
              <a16:creationId xmlns:a16="http://schemas.microsoft.com/office/drawing/2014/main" id="{1ACEB1FD-9D01-4380-8380-F035F3365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58965</xdr:colOff>
      <xdr:row>35</xdr:row>
      <xdr:rowOff>25400</xdr:rowOff>
    </xdr:from>
    <xdr:to>
      <xdr:col>3</xdr:col>
      <xdr:colOff>145143</xdr:colOff>
      <xdr:row>51</xdr:row>
      <xdr:rowOff>92530</xdr:rowOff>
    </xdr:to>
    <xdr:graphicFrame macro="">
      <xdr:nvGraphicFramePr>
        <xdr:cNvPr id="10" name="Chart 9">
          <a:extLst>
            <a:ext uri="{FF2B5EF4-FFF2-40B4-BE49-F238E27FC236}">
              <a16:creationId xmlns:a16="http://schemas.microsoft.com/office/drawing/2014/main" id="{9DD40351-9AED-4EB3-BD9F-FA8A29DBF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10885</xdr:colOff>
      <xdr:row>64</xdr:row>
      <xdr:rowOff>40820</xdr:rowOff>
    </xdr:from>
    <xdr:to>
      <xdr:col>3</xdr:col>
      <xdr:colOff>125185</xdr:colOff>
      <xdr:row>103</xdr:row>
      <xdr:rowOff>88899</xdr:rowOff>
    </xdr:to>
    <xdr:graphicFrame macro="">
      <xdr:nvGraphicFramePr>
        <xdr:cNvPr id="12" name="Chart 11">
          <a:extLst>
            <a:ext uri="{FF2B5EF4-FFF2-40B4-BE49-F238E27FC236}">
              <a16:creationId xmlns:a16="http://schemas.microsoft.com/office/drawing/2014/main" id="{2C6EAF52-36AA-4258-8ED2-81E568E1C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64</xdr:row>
      <xdr:rowOff>61682</xdr:rowOff>
    </xdr:from>
    <xdr:to>
      <xdr:col>6</xdr:col>
      <xdr:colOff>627745</xdr:colOff>
      <xdr:row>112</xdr:row>
      <xdr:rowOff>7256</xdr:rowOff>
    </xdr:to>
    <xdr:graphicFrame macro="">
      <xdr:nvGraphicFramePr>
        <xdr:cNvPr id="14" name="Chart 13">
          <a:extLst>
            <a:ext uri="{FF2B5EF4-FFF2-40B4-BE49-F238E27FC236}">
              <a16:creationId xmlns:a16="http://schemas.microsoft.com/office/drawing/2014/main" id="{25006200-34B3-48FA-B93A-C2D55F3B99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239485</xdr:colOff>
      <xdr:row>35</xdr:row>
      <xdr:rowOff>25400</xdr:rowOff>
    </xdr:from>
    <xdr:to>
      <xdr:col>8</xdr:col>
      <xdr:colOff>181429</xdr:colOff>
      <xdr:row>51</xdr:row>
      <xdr:rowOff>83457</xdr:rowOff>
    </xdr:to>
    <xdr:graphicFrame macro="">
      <xdr:nvGraphicFramePr>
        <xdr:cNvPr id="16" name="Chart 15">
          <a:extLst>
            <a:ext uri="{FF2B5EF4-FFF2-40B4-BE49-F238E27FC236}">
              <a16:creationId xmlns:a16="http://schemas.microsoft.com/office/drawing/2014/main" id="{F5154C73-A6E7-4D2D-B87B-4037A6BE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387350</xdr:colOff>
      <xdr:row>53</xdr:row>
      <xdr:rowOff>38099</xdr:rowOff>
    </xdr:from>
    <xdr:to>
      <xdr:col>6</xdr:col>
      <xdr:colOff>246744</xdr:colOff>
      <xdr:row>63</xdr:row>
      <xdr:rowOff>0</xdr:rowOff>
    </xdr:to>
    <xdr:graphicFrame macro="">
      <xdr:nvGraphicFramePr>
        <xdr:cNvPr id="17" name="Chart 16">
          <a:extLst>
            <a:ext uri="{FF2B5EF4-FFF2-40B4-BE49-F238E27FC236}">
              <a16:creationId xmlns:a16="http://schemas.microsoft.com/office/drawing/2014/main" id="{AFF1D8C8-B188-4FA0-913F-E5340BB71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131</xdr:row>
      <xdr:rowOff>0</xdr:rowOff>
    </xdr:from>
    <xdr:to>
      <xdr:col>8</xdr:col>
      <xdr:colOff>206828</xdr:colOff>
      <xdr:row>146</xdr:row>
      <xdr:rowOff>99786</xdr:rowOff>
    </xdr:to>
    <xdr:graphicFrame macro="">
      <xdr:nvGraphicFramePr>
        <xdr:cNvPr id="18" name="Chart 17">
          <a:extLst>
            <a:ext uri="{FF2B5EF4-FFF2-40B4-BE49-F238E27FC236}">
              <a16:creationId xmlns:a16="http://schemas.microsoft.com/office/drawing/2014/main" id="{65A2031E-981C-4F76-879B-4BEA52787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0</xdr:colOff>
      <xdr:row>131</xdr:row>
      <xdr:rowOff>0</xdr:rowOff>
    </xdr:from>
    <xdr:to>
      <xdr:col>11</xdr:col>
      <xdr:colOff>279853</xdr:colOff>
      <xdr:row>141</xdr:row>
      <xdr:rowOff>127000</xdr:rowOff>
    </xdr:to>
    <xdr:graphicFrame macro="">
      <xdr:nvGraphicFramePr>
        <xdr:cNvPr id="19" name="Chart 18">
          <a:extLst>
            <a:ext uri="{FF2B5EF4-FFF2-40B4-BE49-F238E27FC236}">
              <a16:creationId xmlns:a16="http://schemas.microsoft.com/office/drawing/2014/main" id="{4E84A68D-166A-42DD-8372-E55C45808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449943</xdr:colOff>
      <xdr:row>53</xdr:row>
      <xdr:rowOff>52615</xdr:rowOff>
    </xdr:from>
    <xdr:to>
      <xdr:col>9</xdr:col>
      <xdr:colOff>996950</xdr:colOff>
      <xdr:row>62</xdr:row>
      <xdr:rowOff>273051</xdr:rowOff>
    </xdr:to>
    <xdr:graphicFrame macro="">
      <xdr:nvGraphicFramePr>
        <xdr:cNvPr id="20" name="Chart 19">
          <a:extLst>
            <a:ext uri="{FF2B5EF4-FFF2-40B4-BE49-F238E27FC236}">
              <a16:creationId xmlns:a16="http://schemas.microsoft.com/office/drawing/2014/main" id="{6E5D916A-C691-4D7C-A274-8DAF93A78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35</xdr:row>
      <xdr:rowOff>19050</xdr:rowOff>
    </xdr:from>
    <xdr:to>
      <xdr:col>11</xdr:col>
      <xdr:colOff>279853</xdr:colOff>
      <xdr:row>49</xdr:row>
      <xdr:rowOff>152400</xdr:rowOff>
    </xdr:to>
    <xdr:graphicFrame macro="">
      <xdr:nvGraphicFramePr>
        <xdr:cNvPr id="21" name="Chart 20">
          <a:extLst>
            <a:ext uri="{FF2B5EF4-FFF2-40B4-BE49-F238E27FC236}">
              <a16:creationId xmlns:a16="http://schemas.microsoft.com/office/drawing/2014/main" id="{616B9AB1-E782-4F7B-A15D-A1114A429B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0</xdr:colOff>
      <xdr:row>64</xdr:row>
      <xdr:rowOff>44451</xdr:rowOff>
    </xdr:from>
    <xdr:to>
      <xdr:col>10</xdr:col>
      <xdr:colOff>1005114</xdr:colOff>
      <xdr:row>113</xdr:row>
      <xdr:rowOff>57151</xdr:rowOff>
    </xdr:to>
    <xdr:graphicFrame macro="">
      <xdr:nvGraphicFramePr>
        <xdr:cNvPr id="22" name="Chart 21">
          <a:extLst>
            <a:ext uri="{FF2B5EF4-FFF2-40B4-BE49-F238E27FC236}">
              <a16:creationId xmlns:a16="http://schemas.microsoft.com/office/drawing/2014/main" id="{B4B2A411-1BB8-482A-B4A0-62F8BDC46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433614</xdr:colOff>
      <xdr:row>53</xdr:row>
      <xdr:rowOff>33564</xdr:rowOff>
    </xdr:from>
    <xdr:to>
      <xdr:col>13</xdr:col>
      <xdr:colOff>817788</xdr:colOff>
      <xdr:row>62</xdr:row>
      <xdr:rowOff>201387</xdr:rowOff>
    </xdr:to>
    <xdr:graphicFrame macro="">
      <xdr:nvGraphicFramePr>
        <xdr:cNvPr id="23" name="Chart 22">
          <a:extLst>
            <a:ext uri="{FF2B5EF4-FFF2-40B4-BE49-F238E27FC236}">
              <a16:creationId xmlns:a16="http://schemas.microsoft.com/office/drawing/2014/main" id="{915E1BCB-5571-4255-8E44-3E3B428B27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1</xdr:colOff>
      <xdr:row>35</xdr:row>
      <xdr:rowOff>25400</xdr:rowOff>
    </xdr:from>
    <xdr:to>
      <xdr:col>15</xdr:col>
      <xdr:colOff>121558</xdr:colOff>
      <xdr:row>50</xdr:row>
      <xdr:rowOff>16329</xdr:rowOff>
    </xdr:to>
    <xdr:graphicFrame macro="">
      <xdr:nvGraphicFramePr>
        <xdr:cNvPr id="25" name="Chart 24">
          <a:extLst>
            <a:ext uri="{FF2B5EF4-FFF2-40B4-BE49-F238E27FC236}">
              <a16:creationId xmlns:a16="http://schemas.microsoft.com/office/drawing/2014/main" id="{6E5B89DD-80CF-4C07-8C14-52F813B02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1</xdr:colOff>
      <xdr:row>64</xdr:row>
      <xdr:rowOff>76200</xdr:rowOff>
    </xdr:from>
    <xdr:to>
      <xdr:col>14</xdr:col>
      <xdr:colOff>1014186</xdr:colOff>
      <xdr:row>112</xdr:row>
      <xdr:rowOff>121557</xdr:rowOff>
    </xdr:to>
    <xdr:graphicFrame macro="">
      <xdr:nvGraphicFramePr>
        <xdr:cNvPr id="26" name="Chart 25">
          <a:extLst>
            <a:ext uri="{FF2B5EF4-FFF2-40B4-BE49-F238E27FC236}">
              <a16:creationId xmlns:a16="http://schemas.microsoft.com/office/drawing/2014/main" id="{021009E4-B0FE-400F-8431-0F0DF39BCE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190500</xdr:colOff>
      <xdr:row>35</xdr:row>
      <xdr:rowOff>146050</xdr:rowOff>
    </xdr:from>
    <xdr:to>
      <xdr:col>19</xdr:col>
      <xdr:colOff>84364</xdr:colOff>
      <xdr:row>69</xdr:row>
      <xdr:rowOff>55337</xdr:rowOff>
    </xdr:to>
    <xdr:graphicFrame macro="">
      <xdr:nvGraphicFramePr>
        <xdr:cNvPr id="27" name="Chart 26">
          <a:extLst>
            <a:ext uri="{FF2B5EF4-FFF2-40B4-BE49-F238E27FC236}">
              <a16:creationId xmlns:a16="http://schemas.microsoft.com/office/drawing/2014/main" id="{C7EDB272-7588-4206-875D-33C19B944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1</xdr:colOff>
      <xdr:row>35</xdr:row>
      <xdr:rowOff>158750</xdr:rowOff>
    </xdr:from>
    <xdr:to>
      <xdr:col>23</xdr:col>
      <xdr:colOff>61687</xdr:colOff>
      <xdr:row>53</xdr:row>
      <xdr:rowOff>15421</xdr:rowOff>
    </xdr:to>
    <xdr:graphicFrame macro="">
      <xdr:nvGraphicFramePr>
        <xdr:cNvPr id="28" name="Chart 27">
          <a:extLst>
            <a:ext uri="{FF2B5EF4-FFF2-40B4-BE49-F238E27FC236}">
              <a16:creationId xmlns:a16="http://schemas.microsoft.com/office/drawing/2014/main" id="{5619BDF9-39E8-4437-99CC-A6DDA6141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h Klem" refreshedDate="43830.692538194446" createdVersion="6" refreshedVersion="6" minRefreshableVersion="3" recordCount="1339" xr:uid="{707DD580-9BBB-5643-BA2E-42F2F6938400}">
  <cacheSource type="worksheet">
    <worksheetSource name="Daily_Arrivals_to_Italy"/>
  </cacheSource>
  <cacheFields count="4">
    <cacheField name="Arrival Date" numFmtId="166">
      <sharedItems containsSemiMixedTypes="0" containsNonDate="0" containsDate="1" containsString="0" minDate="2015-10-01T00:00:00" maxDate="2019-11-26T00:00:00" count="1339">
        <d v="2015-10-01T00:00:00"/>
        <d v="2015-10-03T00:00:00"/>
        <d v="2015-10-04T00:00:00"/>
        <d v="2015-10-06T00:00:00"/>
        <d v="2015-10-07T00:00:00"/>
        <d v="2015-10-09T00:00:00"/>
        <d v="2015-10-10T00:00:00"/>
        <d v="2015-10-11T00:00:00"/>
        <d v="2015-10-12T00:00:00"/>
        <d v="2015-10-14T00:00:00"/>
        <d v="2015-10-16T00:00:00"/>
        <d v="2015-10-19T00:00:00"/>
        <d v="2015-10-20T00:00:00"/>
        <d v="2015-10-21T00:00:00"/>
        <d v="2015-10-22T00:00:00"/>
        <d v="2015-10-27T00:00:00"/>
        <d v="2015-10-28T00:00:00"/>
        <d v="2015-10-30T00:00:00"/>
        <d v="2015-11-05T00:00:00"/>
        <d v="2015-11-06T00:00:00"/>
        <d v="2015-11-08T00:00:00"/>
        <d v="2015-11-09T00:00:00"/>
        <d v="2015-11-11T00:00:00"/>
        <d v="2015-11-12T00:00:00"/>
        <d v="2015-11-13T00:00:00"/>
        <d v="2015-11-14T00:00:00"/>
        <d v="2015-11-17T00:00:00"/>
        <d v="2015-11-20T00:00:00"/>
        <d v="2015-11-23T00:00:00"/>
        <d v="2015-11-24T00:00:00"/>
        <d v="2015-11-25T00:00:00"/>
        <d v="2015-12-03T00:00:00"/>
        <d v="2015-12-04T00:00:00"/>
        <d v="2015-12-05T00:00:00"/>
        <d v="2015-12-06T00:00:00"/>
        <d v="2015-12-07T00:00:00"/>
        <d v="2015-12-09T00:00:00"/>
        <d v="2015-12-10T00:00:00"/>
        <d v="2015-12-15T00:00:00"/>
        <d v="2015-12-16T00:00:00"/>
        <d v="2015-12-22T00:00:00"/>
        <d v="2015-12-23T00:00:00"/>
        <d v="2015-12-24T00:00:00"/>
        <d v="2015-12-25T00:00:00"/>
        <d v="2015-12-28T00:00:00"/>
        <d v="2015-12-30T00:00:00"/>
        <d v="2016-01-02T00:00:00"/>
        <d v="2016-01-11T00:00:00"/>
        <d v="2016-01-13T00:00:00"/>
        <d v="2016-01-15T00:00:00"/>
        <d v="2016-01-16T00:00:00"/>
        <d v="2016-01-22T00:00:00"/>
        <d v="2016-01-23T00:00:00"/>
        <d v="2016-01-24T00:00:00"/>
        <d v="2016-01-25T00:00:00"/>
        <d v="2016-01-26T00:00:00"/>
        <d v="2016-01-27T00:00:00"/>
        <d v="2016-01-28T00:00:00"/>
        <d v="2016-01-30T00:00:00"/>
        <d v="2016-01-31T00:00:00"/>
        <d v="2016-02-01T00:00:00"/>
        <d v="2016-02-02T00:00:00"/>
        <d v="2016-02-03T00:00:00"/>
        <d v="2016-02-04T00:00:00"/>
        <d v="2016-02-13T00:00:00"/>
        <d v="2016-02-17T00:00:00"/>
        <d v="2016-02-19T00:00:00"/>
        <d v="2016-02-20T00:00:00"/>
        <d v="2016-02-22T00:00:00"/>
        <d v="2016-02-23T00:00:00"/>
        <d v="2016-02-24T00:00:00"/>
        <d v="2016-02-28T00:00:00"/>
        <d v="2016-03-07T00:00:00"/>
        <d v="2016-03-08T00:00:00"/>
        <d v="2016-03-16T00:00:00"/>
        <d v="2016-03-17T00:00:00"/>
        <d v="2016-03-19T00:00:00"/>
        <d v="2016-03-20T00:00:00"/>
        <d v="2016-03-21T00:00:00"/>
        <d v="2016-03-29T00:00:00"/>
        <d v="2016-03-30T00:00:00"/>
        <d v="2016-03-31T00:00:00"/>
        <d v="2016-04-01T00:00:00"/>
        <d v="2016-04-04T00:00:00"/>
        <d v="2016-04-07T00:00:00"/>
        <d v="2016-04-09T00:00:00"/>
        <d v="2016-04-12T00:00:00"/>
        <d v="2016-04-13T00:00:00"/>
        <d v="2016-04-14T00:00:00"/>
        <d v="2016-04-15T00:00:00"/>
        <d v="2016-04-17T00:00:00"/>
        <d v="2016-04-18T00:00:00"/>
        <d v="2016-04-19T00:00:00"/>
        <d v="2016-04-21T00:00:00"/>
        <d v="2016-04-25T00:00:00"/>
        <d v="2016-04-26T00:00:00"/>
        <d v="2016-04-28T00:00:00"/>
        <d v="2016-04-29T00:00:00"/>
        <d v="2016-04-30T00:00:00"/>
        <d v="2016-05-01T00:00:00"/>
        <d v="2016-05-03T00:00:00"/>
        <d v="2016-05-04T00:00:00"/>
        <d v="2016-05-06T00:00:00"/>
        <d v="2016-05-07T00:00:00"/>
        <d v="2016-05-10T00:00:00"/>
        <d v="2016-05-11T00:00:00"/>
        <d v="2016-05-13T00:00:00"/>
        <d v="2016-05-17T00:00:00"/>
        <d v="2016-05-18T00:00:00"/>
        <d v="2016-05-23T00:00:00"/>
        <d v="2016-05-24T00:00:00"/>
        <d v="2016-05-25T00:00:00"/>
        <d v="2016-05-26T00:00:00"/>
        <d v="2016-05-27T00:00:00"/>
        <d v="2016-05-28T00:00:00"/>
        <d v="2016-05-29T00:00:00"/>
        <d v="2016-05-30T00:00:00"/>
        <d v="2016-05-31T00:00:00"/>
        <d v="2016-06-02T00:00:00"/>
        <d v="2016-06-04T00:00:00"/>
        <d v="2016-06-05T00:00:00"/>
        <d v="2016-06-06T00:00:00"/>
        <d v="2016-06-08T00:00:00"/>
        <d v="2016-06-09T00:00:00"/>
        <d v="2016-06-10T00:00:00"/>
        <d v="2016-06-11T00:00:00"/>
        <d v="2016-06-12T00:00:00"/>
        <d v="2016-06-13T00:00:00"/>
        <d v="2016-06-14T00:00:00"/>
        <d v="2016-06-15T00:00:00"/>
        <d v="2016-06-16T00:00:00"/>
        <d v="2016-06-17T00:00:00"/>
        <d v="2016-06-19T00:00:00"/>
        <d v="2016-06-22T00:00:00"/>
        <d v="2016-06-24T00:00:00"/>
        <d v="2016-06-25T00:00:00"/>
        <d v="2016-06-26T00:00:00"/>
        <d v="2016-06-28T00:00:00"/>
        <d v="2016-06-29T00:00:00"/>
        <d v="2016-06-30T00:00:00"/>
        <d v="2016-07-01T00:00:00"/>
        <d v="2016-07-03T00:00:00"/>
        <d v="2016-07-04T00:00:00"/>
        <d v="2016-07-05T00:00:00"/>
        <d v="2016-07-06T00:00:00"/>
        <d v="2016-07-07T00:00:00"/>
        <d v="2016-07-08T00:00:00"/>
        <d v="2016-07-09T00:00:00"/>
        <d v="2016-07-10T00:00:00"/>
        <d v="2016-07-11T00:00:00"/>
        <d v="2016-07-12T00:00:00"/>
        <d v="2016-07-14T00:00:00"/>
        <d v="2016-07-15T00:00:00"/>
        <d v="2016-07-16T00:00:00"/>
        <d v="2016-07-19T00:00:00"/>
        <d v="2016-07-20T00:00:00"/>
        <d v="2016-07-21T00:00:00"/>
        <d v="2016-07-22T00:00:00"/>
        <d v="2016-07-23T00:00:00"/>
        <d v="2016-07-24T00:00:00"/>
        <d v="2016-07-25T00:00:00"/>
        <d v="2016-07-27T00:00:00"/>
        <d v="2016-07-28T00:00:00"/>
        <d v="2016-07-29T00:00:00"/>
        <d v="2016-07-30T00:00:00"/>
        <d v="2016-07-31T00:00:00"/>
        <d v="2016-08-01T00:00:00"/>
        <d v="2016-08-02T00:00:00"/>
        <d v="2016-08-03T00:00:00"/>
        <d v="2016-08-04T00:00:00"/>
        <d v="2016-08-05T00:00:00"/>
        <d v="2016-08-06T00:00:00"/>
        <d v="2016-08-07T00:00:00"/>
        <d v="2016-08-08T00:00:00"/>
        <d v="2016-08-11T00:00:00"/>
        <d v="2016-08-12T00:00:00"/>
        <d v="2016-08-17T00:00:00"/>
        <d v="2016-08-18T00:00:00"/>
        <d v="2016-08-19T00:00:00"/>
        <d v="2016-08-20T00:00:00"/>
        <d v="2016-08-21T00:00:00"/>
        <d v="2016-08-22T00:00:00"/>
        <d v="2016-08-23T00:00:00"/>
        <d v="2016-08-24T00:00:00"/>
        <d v="2016-08-25T00:00:00"/>
        <d v="2016-08-27T00:00:00"/>
        <d v="2016-08-28T00:00:00"/>
        <d v="2016-08-29T00:00:00"/>
        <d v="2016-08-30T00:00:00"/>
        <d v="2016-08-31T00:00:00"/>
        <d v="2016-09-01T00:00:00"/>
        <d v="2016-09-02T00:00:00"/>
        <d v="2016-09-03T00:00:00"/>
        <d v="2016-09-04T00:00:00"/>
        <d v="2016-09-05T00:00:00"/>
        <d v="2016-09-06T00:00:00"/>
        <d v="2016-09-07T00:00:00"/>
        <d v="2016-09-08T00:00:00"/>
        <d v="2016-09-12T00:00:00"/>
        <d v="2016-09-13T00:00:00"/>
        <d v="2016-09-14T00:00:00"/>
        <d v="2016-09-15T00:00:00"/>
        <d v="2016-09-16T00:00:00"/>
        <d v="2016-09-17T00:00:00"/>
        <d v="2016-09-19T00:00:00"/>
        <d v="2016-09-22T00:00:00"/>
        <d v="2016-09-23T00:00:00"/>
        <d v="2016-09-24T00:00:00"/>
        <d v="2016-09-25T00:00:00"/>
        <d v="2016-09-26T00:00:00"/>
        <d v="2016-09-27T00:00:00"/>
        <d v="2016-10-02T00:00:00"/>
        <d v="2016-10-03T00:00:00"/>
        <d v="2016-10-04T00:00:00"/>
        <d v="2016-10-05T00:00:00"/>
        <d v="2016-10-06T00:00:00"/>
        <d v="2016-10-07T00:00:00"/>
        <d v="2016-10-08T00:00:00"/>
        <d v="2016-10-09T00:00:00"/>
        <d v="2016-10-10T00:00:00"/>
        <d v="2016-10-11T00:00:00"/>
        <d v="2016-10-13T00:00:00"/>
        <d v="2016-10-14T00:00:00"/>
        <d v="2016-10-17T00:00:00"/>
        <d v="2016-10-19T00:00:00"/>
        <d v="2016-10-20T00:00:00"/>
        <d v="2016-10-21T00:00:00"/>
        <d v="2016-10-22T00:00:00"/>
        <d v="2016-10-23T00:00:00"/>
        <d v="2016-10-24T00:00:00"/>
        <d v="2016-10-25T00:00:00"/>
        <d v="2016-10-26T00:00:00"/>
        <d v="2016-10-27T00:00:00"/>
        <d v="2016-10-28T00:00:00"/>
        <d v="2016-10-29T00:00:00"/>
        <d v="2016-11-01T00:00:00"/>
        <d v="2016-11-02T00:00:00"/>
        <d v="2016-11-03T00:00:00"/>
        <d v="2016-11-04T00:00:00"/>
        <d v="2016-11-05T00:00:00"/>
        <d v="2016-11-06T00:00:00"/>
        <d v="2016-11-07T00:00:00"/>
        <d v="2016-11-13T00:00:00"/>
        <d v="2016-11-14T00:00:00"/>
        <d v="2016-11-15T00:00:00"/>
        <d v="2016-11-16T00:00:00"/>
        <d v="2016-11-17T00:00:00"/>
        <d v="2016-11-18T00:00:00"/>
        <d v="2016-11-20T00:00:00"/>
        <d v="2016-11-21T00:00:00"/>
        <d v="2016-11-22T00:00:00"/>
        <d v="2016-11-23T00:00:00"/>
        <d v="2016-11-24T00:00:00"/>
        <d v="2016-11-26T00:00:00"/>
        <d v="2016-11-27T00:00:00"/>
        <d v="2016-11-28T00:00:00"/>
        <d v="2016-11-29T00:00:00"/>
        <d v="2016-11-30T00:00:00"/>
        <d v="2016-12-01T00:00:00"/>
        <d v="2016-12-03T00:00:00"/>
        <d v="2016-12-05T00:00:00"/>
        <d v="2016-12-06T00:00:00"/>
        <d v="2016-12-07T00:00:00"/>
        <d v="2016-12-08T00:00:00"/>
        <d v="2016-12-09T00:00:00"/>
        <d v="2016-12-12T00:00:00"/>
        <d v="2016-12-13T00:00:00"/>
        <d v="2016-12-14T00:00:00"/>
        <d v="2016-12-15T00:00:00"/>
        <d v="2016-12-16T00:00:00"/>
        <d v="2016-12-22T00:00:00"/>
        <d v="2016-12-23T00:00:00"/>
        <d v="2016-12-24T00:00:00"/>
        <d v="2016-12-25T00:00:00"/>
        <d v="2016-12-26T00:00:00"/>
        <d v="2016-12-27T00:00:00"/>
        <d v="2016-12-28T00:00:00"/>
        <d v="2016-12-29T00:00:00"/>
        <d v="2016-12-30T00:00:00"/>
        <d v="2016-12-31T00:00:00"/>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sharedItems>
      <fieldGroup par="3" base="0">
        <rangePr groupBy="months" startDate="2015-10-01T00:00:00" endDate="2019-11-26T00:00:00"/>
        <groupItems count="14">
          <s v="&lt;10/1/15"/>
          <s v="Jan"/>
          <s v="Feb"/>
          <s v="Mar"/>
          <s v="Apr"/>
          <s v="May"/>
          <s v="Jun"/>
          <s v="Jul"/>
          <s v="Aug"/>
          <s v="Sep"/>
          <s v="Oct"/>
          <s v="Nov"/>
          <s v="Dec"/>
          <s v="&gt;11/26/19"/>
        </groupItems>
      </fieldGroup>
    </cacheField>
    <cacheField name="Daily arrived" numFmtId="0">
      <sharedItems containsSemiMixedTypes="0" containsString="0" containsNumber="1" containsInteger="1" minValue="0" maxValue="5504"/>
    </cacheField>
    <cacheField name="Quarters" numFmtId="0" databaseField="0">
      <fieldGroup base="0">
        <rangePr groupBy="quarters" startDate="2015-10-01T00:00:00" endDate="2019-11-26T00:00:00"/>
        <groupItems count="6">
          <s v="&lt;10/1/15"/>
          <s v="Qtr1"/>
          <s v="Qtr2"/>
          <s v="Qtr3"/>
          <s v="Qtr4"/>
          <s v="&gt;11/26/19"/>
        </groupItems>
      </fieldGroup>
    </cacheField>
    <cacheField name="Years" numFmtId="0" databaseField="0">
      <fieldGroup base="0">
        <rangePr groupBy="years" startDate="2015-10-01T00:00:00" endDate="2019-11-26T00:00:00"/>
        <groupItems count="7">
          <s v="&lt;10/1/15"/>
          <s v="2015"/>
          <s v="2016"/>
          <s v="2017"/>
          <s v="2018"/>
          <s v="2019"/>
          <s v="&gt;11/26/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9">
  <r>
    <x v="0"/>
    <n v="343"/>
  </r>
  <r>
    <x v="1"/>
    <n v="128"/>
  </r>
  <r>
    <x v="2"/>
    <n v="62"/>
  </r>
  <r>
    <x v="3"/>
    <n v="2001"/>
  </r>
  <r>
    <x v="4"/>
    <n v="1010"/>
  </r>
  <r>
    <x v="5"/>
    <n v="572"/>
  </r>
  <r>
    <x v="6"/>
    <n v="134"/>
  </r>
  <r>
    <x v="7"/>
    <n v="237"/>
  </r>
  <r>
    <x v="8"/>
    <n v="698"/>
  </r>
  <r>
    <x v="9"/>
    <n v="207"/>
  </r>
  <r>
    <x v="10"/>
    <n v="102"/>
  </r>
  <r>
    <x v="11"/>
    <n v="125"/>
  </r>
  <r>
    <x v="12"/>
    <n v="979"/>
  </r>
  <r>
    <x v="13"/>
    <n v="219"/>
  </r>
  <r>
    <x v="14"/>
    <n v="76"/>
  </r>
  <r>
    <x v="15"/>
    <n v="224"/>
  </r>
  <r>
    <x v="16"/>
    <n v="218"/>
  </r>
  <r>
    <x v="17"/>
    <n v="823"/>
  </r>
  <r>
    <x v="18"/>
    <n v="526"/>
  </r>
  <r>
    <x v="19"/>
    <n v="920"/>
  </r>
  <r>
    <x v="20"/>
    <n v="9"/>
  </r>
  <r>
    <x v="21"/>
    <n v="6"/>
  </r>
  <r>
    <x v="22"/>
    <n v="24"/>
  </r>
  <r>
    <x v="23"/>
    <n v="16"/>
  </r>
  <r>
    <x v="24"/>
    <n v="2"/>
  </r>
  <r>
    <x v="25"/>
    <n v="1014"/>
  </r>
  <r>
    <x v="26"/>
    <n v="13"/>
  </r>
  <r>
    <x v="27"/>
    <n v="111"/>
  </r>
  <r>
    <x v="28"/>
    <n v="5"/>
  </r>
  <r>
    <x v="29"/>
    <n v="89"/>
  </r>
  <r>
    <x v="30"/>
    <n v="406"/>
  </r>
  <r>
    <x v="31"/>
    <n v="1"/>
  </r>
  <r>
    <x v="32"/>
    <n v="1769"/>
  </r>
  <r>
    <x v="33"/>
    <n v="837"/>
  </r>
  <r>
    <x v="34"/>
    <n v="1304"/>
  </r>
  <r>
    <x v="35"/>
    <n v="1003"/>
  </r>
  <r>
    <x v="36"/>
    <n v="212"/>
  </r>
  <r>
    <x v="37"/>
    <n v="181"/>
  </r>
  <r>
    <x v="38"/>
    <n v="459"/>
  </r>
  <r>
    <x v="39"/>
    <n v="348"/>
  </r>
  <r>
    <x v="40"/>
    <n v="128"/>
  </r>
  <r>
    <x v="41"/>
    <n v="765"/>
  </r>
  <r>
    <x v="42"/>
    <n v="865"/>
  </r>
  <r>
    <x v="43"/>
    <n v="371"/>
  </r>
  <r>
    <x v="44"/>
    <n v="1045"/>
  </r>
  <r>
    <x v="45"/>
    <n v="188"/>
  </r>
  <r>
    <x v="46"/>
    <n v="13"/>
  </r>
  <r>
    <x v="47"/>
    <n v="255"/>
  </r>
  <r>
    <x v="48"/>
    <n v="105"/>
  </r>
  <r>
    <x v="49"/>
    <n v="453"/>
  </r>
  <r>
    <x v="50"/>
    <n v="245"/>
  </r>
  <r>
    <x v="51"/>
    <n v="282"/>
  </r>
  <r>
    <x v="52"/>
    <n v="245"/>
  </r>
  <r>
    <x v="53"/>
    <n v="842"/>
  </r>
  <r>
    <x v="54"/>
    <n v="124"/>
  </r>
  <r>
    <x v="55"/>
    <n v="24"/>
  </r>
  <r>
    <x v="56"/>
    <n v="1389"/>
  </r>
  <r>
    <x v="57"/>
    <n v="232"/>
  </r>
  <r>
    <x v="58"/>
    <n v="855"/>
  </r>
  <r>
    <x v="59"/>
    <n v="92"/>
  </r>
  <r>
    <x v="60"/>
    <n v="389"/>
  </r>
  <r>
    <x v="61"/>
    <n v="129"/>
  </r>
  <r>
    <x v="62"/>
    <n v="121"/>
  </r>
  <r>
    <x v="63"/>
    <n v="117"/>
  </r>
  <r>
    <x v="64"/>
    <n v="93"/>
  </r>
  <r>
    <x v="65"/>
    <n v="464"/>
  </r>
  <r>
    <x v="66"/>
    <n v="17"/>
  </r>
  <r>
    <x v="67"/>
    <n v="347"/>
  </r>
  <r>
    <x v="68"/>
    <n v="938"/>
  </r>
  <r>
    <x v="69"/>
    <n v="207"/>
  </r>
  <r>
    <x v="70"/>
    <n v="879"/>
  </r>
  <r>
    <x v="71"/>
    <n v="120"/>
  </r>
  <r>
    <x v="72"/>
    <n v="208"/>
  </r>
  <r>
    <x v="73"/>
    <n v="187"/>
  </r>
  <r>
    <x v="74"/>
    <n v="1230"/>
  </r>
  <r>
    <x v="75"/>
    <n v="1184"/>
  </r>
  <r>
    <x v="76"/>
    <n v="1189"/>
  </r>
  <r>
    <x v="77"/>
    <n v="727"/>
  </r>
  <r>
    <x v="78"/>
    <n v="619"/>
  </r>
  <r>
    <x v="79"/>
    <n v="730"/>
  </r>
  <r>
    <x v="80"/>
    <n v="2699"/>
  </r>
  <r>
    <x v="81"/>
    <n v="364"/>
  </r>
  <r>
    <x v="82"/>
    <n v="545"/>
  </r>
  <r>
    <x v="83"/>
    <n v="10"/>
  </r>
  <r>
    <x v="84"/>
    <n v="312"/>
  </r>
  <r>
    <x v="85"/>
    <n v="294"/>
  </r>
  <r>
    <x v="86"/>
    <n v="2231"/>
  </r>
  <r>
    <x v="87"/>
    <n v="2044"/>
  </r>
  <r>
    <x v="88"/>
    <n v="1030"/>
  </r>
  <r>
    <x v="89"/>
    <n v="350"/>
  </r>
  <r>
    <x v="90"/>
    <n v="497"/>
  </r>
  <r>
    <x v="91"/>
    <n v="343"/>
  </r>
  <r>
    <x v="92"/>
    <n v="65"/>
  </r>
  <r>
    <x v="93"/>
    <n v="264"/>
  </r>
  <r>
    <x v="94"/>
    <n v="308"/>
  </r>
  <r>
    <x v="95"/>
    <n v="1133"/>
  </r>
  <r>
    <x v="96"/>
    <n v="237"/>
  </r>
  <r>
    <x v="97"/>
    <n v="381"/>
  </r>
  <r>
    <x v="98"/>
    <n v="27"/>
  </r>
  <r>
    <x v="99"/>
    <n v="705"/>
  </r>
  <r>
    <x v="100"/>
    <n v="27"/>
  </r>
  <r>
    <x v="101"/>
    <n v="52"/>
  </r>
  <r>
    <x v="102"/>
    <n v="847"/>
  </r>
  <r>
    <x v="103"/>
    <n v="1651"/>
  </r>
  <r>
    <x v="104"/>
    <n v="32"/>
  </r>
  <r>
    <x v="105"/>
    <n v="12"/>
  </r>
  <r>
    <x v="106"/>
    <n v="1034"/>
  </r>
  <r>
    <x v="107"/>
    <n v="784"/>
  </r>
  <r>
    <x v="108"/>
    <n v="837"/>
  </r>
  <r>
    <x v="109"/>
    <n v="315"/>
  </r>
  <r>
    <x v="110"/>
    <n v="2006"/>
  </r>
  <r>
    <x v="111"/>
    <n v="3268"/>
  </r>
  <r>
    <x v="112"/>
    <n v="2760"/>
  </r>
  <r>
    <x v="113"/>
    <n v="183"/>
  </r>
  <r>
    <x v="114"/>
    <n v="4189"/>
  </r>
  <r>
    <x v="115"/>
    <n v="1806"/>
  </r>
  <r>
    <x v="116"/>
    <n v="1118"/>
  </r>
  <r>
    <x v="117"/>
    <n v="34"/>
  </r>
  <r>
    <x v="118"/>
    <n v="10"/>
  </r>
  <r>
    <x v="119"/>
    <n v="328"/>
  </r>
  <r>
    <x v="120"/>
    <n v="376"/>
  </r>
  <r>
    <x v="121"/>
    <n v="392"/>
  </r>
  <r>
    <x v="122"/>
    <n v="223"/>
  </r>
  <r>
    <x v="123"/>
    <n v="550"/>
  </r>
  <r>
    <x v="124"/>
    <n v="1991"/>
  </r>
  <r>
    <x v="125"/>
    <n v="47"/>
  </r>
  <r>
    <x v="126"/>
    <n v="910"/>
  </r>
  <r>
    <x v="127"/>
    <n v="2044"/>
  </r>
  <r>
    <x v="128"/>
    <n v="257"/>
  </r>
  <r>
    <x v="129"/>
    <n v="482"/>
  </r>
  <r>
    <x v="130"/>
    <n v="173"/>
  </r>
  <r>
    <x v="131"/>
    <n v="555"/>
  </r>
  <r>
    <x v="132"/>
    <n v="38"/>
  </r>
  <r>
    <x v="133"/>
    <n v="53"/>
  </r>
  <r>
    <x v="134"/>
    <n v="2729"/>
  </r>
  <r>
    <x v="135"/>
    <n v="1784"/>
  </r>
  <r>
    <x v="136"/>
    <n v="3263"/>
  </r>
  <r>
    <x v="137"/>
    <n v="3645"/>
  </r>
  <r>
    <x v="138"/>
    <n v="1050"/>
  </r>
  <r>
    <x v="139"/>
    <n v="1344"/>
  </r>
  <r>
    <x v="140"/>
    <n v="711"/>
  </r>
  <r>
    <x v="141"/>
    <n v="338"/>
  </r>
  <r>
    <x v="142"/>
    <n v="54"/>
  </r>
  <r>
    <x v="143"/>
    <n v="461"/>
  </r>
  <r>
    <x v="144"/>
    <n v="2619"/>
  </r>
  <r>
    <x v="145"/>
    <n v="2391"/>
  </r>
  <r>
    <x v="146"/>
    <n v="630"/>
  </r>
  <r>
    <x v="147"/>
    <n v="125"/>
  </r>
  <r>
    <x v="148"/>
    <n v="157"/>
  </r>
  <r>
    <x v="149"/>
    <n v="281"/>
  </r>
  <r>
    <x v="150"/>
    <n v="241"/>
  </r>
  <r>
    <x v="151"/>
    <n v="896"/>
  </r>
  <r>
    <x v="152"/>
    <n v="400"/>
  </r>
  <r>
    <x v="153"/>
    <n v="330"/>
  </r>
  <r>
    <x v="154"/>
    <n v="127"/>
  </r>
  <r>
    <x v="155"/>
    <n v="2604"/>
  </r>
  <r>
    <x v="156"/>
    <n v="1490"/>
  </r>
  <r>
    <x v="157"/>
    <n v="701"/>
  </r>
  <r>
    <x v="158"/>
    <n v="1369"/>
  </r>
  <r>
    <x v="159"/>
    <n v="1866"/>
  </r>
  <r>
    <x v="160"/>
    <n v="252"/>
  </r>
  <r>
    <x v="161"/>
    <n v="694"/>
  </r>
  <r>
    <x v="162"/>
    <n v="233"/>
  </r>
  <r>
    <x v="163"/>
    <n v="577"/>
  </r>
  <r>
    <x v="164"/>
    <n v="2088"/>
  </r>
  <r>
    <x v="165"/>
    <n v="1731"/>
  </r>
  <r>
    <x v="166"/>
    <n v="1509"/>
  </r>
  <r>
    <x v="167"/>
    <n v="2589"/>
  </r>
  <r>
    <x v="168"/>
    <n v="706"/>
  </r>
  <r>
    <x v="169"/>
    <n v="418"/>
  </r>
  <r>
    <x v="170"/>
    <n v="10"/>
  </r>
  <r>
    <x v="171"/>
    <n v="643"/>
  </r>
  <r>
    <x v="172"/>
    <n v="58"/>
  </r>
  <r>
    <x v="173"/>
    <n v="601"/>
  </r>
  <r>
    <x v="174"/>
    <n v="498"/>
  </r>
  <r>
    <x v="175"/>
    <n v="679"/>
  </r>
  <r>
    <x v="176"/>
    <n v="49"/>
  </r>
  <r>
    <x v="177"/>
    <n v="303"/>
  </r>
  <r>
    <x v="178"/>
    <n v="76"/>
  </r>
  <r>
    <x v="179"/>
    <n v="654"/>
  </r>
  <r>
    <x v="180"/>
    <n v="1081"/>
  </r>
  <r>
    <x v="181"/>
    <n v="449"/>
  </r>
  <r>
    <x v="182"/>
    <n v="931"/>
  </r>
  <r>
    <x v="183"/>
    <n v="273"/>
  </r>
  <r>
    <x v="184"/>
    <n v="13"/>
  </r>
  <r>
    <x v="185"/>
    <n v="47"/>
  </r>
  <r>
    <x v="186"/>
    <n v="240"/>
  </r>
  <r>
    <x v="187"/>
    <n v="833"/>
  </r>
  <r>
    <x v="188"/>
    <n v="3102"/>
  </r>
  <r>
    <x v="189"/>
    <n v="5504"/>
  </r>
  <r>
    <x v="190"/>
    <n v="2517"/>
  </r>
  <r>
    <x v="191"/>
    <n v="1583"/>
  </r>
  <r>
    <x v="192"/>
    <n v="1280"/>
  </r>
  <r>
    <x v="193"/>
    <n v="875"/>
  </r>
  <r>
    <x v="194"/>
    <n v="140"/>
  </r>
  <r>
    <x v="195"/>
    <n v="1060"/>
  </r>
  <r>
    <x v="196"/>
    <n v="1662"/>
  </r>
  <r>
    <x v="197"/>
    <n v="293"/>
  </r>
  <r>
    <x v="198"/>
    <n v="2614"/>
  </r>
  <r>
    <x v="199"/>
    <n v="731"/>
  </r>
  <r>
    <x v="200"/>
    <n v="1179"/>
  </r>
  <r>
    <x v="201"/>
    <n v="121"/>
  </r>
  <r>
    <x v="202"/>
    <n v="971"/>
  </r>
  <r>
    <x v="203"/>
    <n v="317"/>
  </r>
  <r>
    <x v="204"/>
    <n v="47"/>
  </r>
  <r>
    <x v="205"/>
    <n v="51"/>
  </r>
  <r>
    <x v="206"/>
    <n v="520"/>
  </r>
  <r>
    <x v="207"/>
    <n v="17"/>
  </r>
  <r>
    <x v="208"/>
    <n v="463"/>
  </r>
  <r>
    <x v="209"/>
    <n v="284"/>
  </r>
  <r>
    <x v="210"/>
    <n v="67"/>
  </r>
  <r>
    <x v="211"/>
    <n v="13"/>
  </r>
  <r>
    <x v="212"/>
    <n v="363"/>
  </r>
  <r>
    <x v="213"/>
    <n v="1351"/>
  </r>
  <r>
    <x v="214"/>
    <n v="5504"/>
  </r>
  <r>
    <x v="215"/>
    <n v="3333"/>
  </r>
  <r>
    <x v="216"/>
    <n v="391"/>
  </r>
  <r>
    <x v="217"/>
    <n v="1105"/>
  </r>
  <r>
    <x v="218"/>
    <n v="260"/>
  </r>
  <r>
    <x v="219"/>
    <n v="19"/>
  </r>
  <r>
    <x v="220"/>
    <n v="129"/>
  </r>
  <r>
    <x v="221"/>
    <n v="326"/>
  </r>
  <r>
    <x v="222"/>
    <n v="288"/>
  </r>
  <r>
    <x v="223"/>
    <n v="200"/>
  </r>
  <r>
    <x v="224"/>
    <n v="875"/>
  </r>
  <r>
    <x v="225"/>
    <n v="14"/>
  </r>
  <r>
    <x v="226"/>
    <n v="231"/>
  </r>
  <r>
    <x v="227"/>
    <n v="1577"/>
  </r>
  <r>
    <x v="228"/>
    <n v="1095"/>
  </r>
  <r>
    <x v="229"/>
    <n v="4469"/>
  </r>
  <r>
    <x v="230"/>
    <n v="1437"/>
  </r>
  <r>
    <x v="231"/>
    <n v="1926"/>
  </r>
  <r>
    <x v="232"/>
    <n v="1127"/>
  </r>
  <r>
    <x v="233"/>
    <n v="291"/>
  </r>
  <r>
    <x v="234"/>
    <n v="948"/>
  </r>
  <r>
    <x v="235"/>
    <n v="13"/>
  </r>
  <r>
    <x v="236"/>
    <n v="27"/>
  </r>
  <r>
    <x v="237"/>
    <n v="55"/>
  </r>
  <r>
    <x v="238"/>
    <n v="111"/>
  </r>
  <r>
    <x v="239"/>
    <n v="868"/>
  </r>
  <r>
    <x v="240"/>
    <n v="1287"/>
  </r>
  <r>
    <x v="241"/>
    <n v="2978"/>
  </r>
  <r>
    <x v="242"/>
    <n v="45"/>
  </r>
  <r>
    <x v="243"/>
    <n v="1477"/>
  </r>
  <r>
    <x v="244"/>
    <n v="341"/>
  </r>
  <r>
    <x v="245"/>
    <n v="582"/>
  </r>
  <r>
    <x v="246"/>
    <n v="552"/>
  </r>
  <r>
    <x v="247"/>
    <n v="428"/>
  </r>
  <r>
    <x v="248"/>
    <n v="217"/>
  </r>
  <r>
    <x v="249"/>
    <n v="52"/>
  </r>
  <r>
    <x v="250"/>
    <n v="7"/>
  </r>
  <r>
    <x v="251"/>
    <n v="28"/>
  </r>
  <r>
    <x v="252"/>
    <n v="2136"/>
  </r>
  <r>
    <x v="253"/>
    <n v="195"/>
  </r>
  <r>
    <x v="254"/>
    <n v="144"/>
  </r>
  <r>
    <x v="255"/>
    <n v="643"/>
  </r>
  <r>
    <x v="256"/>
    <n v="984"/>
  </r>
  <r>
    <x v="257"/>
    <n v="300"/>
  </r>
  <r>
    <x v="258"/>
    <n v="172"/>
  </r>
  <r>
    <x v="259"/>
    <n v="205"/>
  </r>
  <r>
    <x v="260"/>
    <n v="728"/>
  </r>
  <r>
    <x v="261"/>
    <n v="444"/>
  </r>
  <r>
    <x v="262"/>
    <n v="12"/>
  </r>
  <r>
    <x v="263"/>
    <n v="657"/>
  </r>
  <r>
    <x v="264"/>
    <n v="18"/>
  </r>
  <r>
    <x v="265"/>
    <n v="199"/>
  </r>
  <r>
    <x v="266"/>
    <n v="2167"/>
  </r>
  <r>
    <x v="267"/>
    <n v="1153"/>
  </r>
  <r>
    <x v="268"/>
    <n v="318"/>
  </r>
  <r>
    <x v="269"/>
    <n v="388"/>
  </r>
  <r>
    <x v="270"/>
    <n v="280"/>
  </r>
  <r>
    <x v="271"/>
    <n v="0"/>
  </r>
  <r>
    <x v="272"/>
    <n v="528"/>
  </r>
  <r>
    <x v="273"/>
    <n v="48"/>
  </r>
  <r>
    <x v="274"/>
    <n v="0"/>
  </r>
  <r>
    <x v="275"/>
    <n v="21"/>
  </r>
  <r>
    <x v="276"/>
    <n v="0"/>
  </r>
  <r>
    <x v="277"/>
    <n v="0"/>
  </r>
  <r>
    <x v="278"/>
    <n v="892"/>
  </r>
  <r>
    <x v="279"/>
    <n v="167"/>
  </r>
  <r>
    <x v="280"/>
    <n v="0"/>
  </r>
  <r>
    <x v="281"/>
    <n v="3"/>
  </r>
  <r>
    <x v="282"/>
    <n v="102"/>
  </r>
  <r>
    <x v="283"/>
    <n v="623"/>
  </r>
  <r>
    <x v="284"/>
    <n v="0"/>
  </r>
  <r>
    <x v="285"/>
    <n v="0"/>
  </r>
  <r>
    <x v="286"/>
    <n v="0"/>
  </r>
  <r>
    <x v="287"/>
    <n v="0"/>
  </r>
  <r>
    <x v="288"/>
    <n v="0"/>
  </r>
  <r>
    <x v="289"/>
    <n v="0"/>
  </r>
  <r>
    <x v="290"/>
    <n v="0"/>
  </r>
  <r>
    <x v="291"/>
    <n v="0"/>
  </r>
  <r>
    <x v="292"/>
    <n v="0"/>
  </r>
  <r>
    <x v="293"/>
    <n v="1143"/>
  </r>
  <r>
    <x v="294"/>
    <n v="482"/>
  </r>
  <r>
    <x v="295"/>
    <n v="38"/>
  </r>
  <r>
    <x v="296"/>
    <n v="0"/>
  </r>
  <r>
    <x v="297"/>
    <n v="0"/>
  </r>
  <r>
    <x v="298"/>
    <n v="0"/>
  </r>
  <r>
    <x v="299"/>
    <n v="0"/>
  </r>
  <r>
    <x v="300"/>
    <n v="0"/>
  </r>
  <r>
    <x v="301"/>
    <n v="0"/>
  </r>
  <r>
    <x v="302"/>
    <n v="0"/>
  </r>
  <r>
    <x v="303"/>
    <n v="397"/>
  </r>
  <r>
    <x v="304"/>
    <n v="0"/>
  </r>
  <r>
    <x v="305"/>
    <n v="0"/>
  </r>
  <r>
    <x v="306"/>
    <n v="0"/>
  </r>
  <r>
    <x v="307"/>
    <n v="1019"/>
  </r>
  <r>
    <x v="308"/>
    <n v="436"/>
  </r>
  <r>
    <x v="309"/>
    <n v="0"/>
  </r>
  <r>
    <x v="310"/>
    <n v="210"/>
  </r>
  <r>
    <x v="311"/>
    <n v="63"/>
  </r>
  <r>
    <x v="312"/>
    <n v="754"/>
  </r>
  <r>
    <x v="313"/>
    <n v="1131"/>
  </r>
  <r>
    <x v="314"/>
    <n v="251"/>
  </r>
  <r>
    <x v="315"/>
    <n v="1741"/>
  </r>
  <r>
    <x v="316"/>
    <n v="927"/>
  </r>
  <r>
    <x v="317"/>
    <n v="0"/>
  </r>
  <r>
    <x v="318"/>
    <n v="3"/>
  </r>
  <r>
    <x v="319"/>
    <n v="91"/>
  </r>
  <r>
    <x v="320"/>
    <n v="0"/>
  </r>
  <r>
    <x v="321"/>
    <n v="0"/>
  </r>
  <r>
    <x v="322"/>
    <n v="0"/>
  </r>
  <r>
    <x v="323"/>
    <n v="0"/>
  </r>
  <r>
    <x v="324"/>
    <n v="0"/>
  </r>
  <r>
    <x v="325"/>
    <n v="0"/>
  </r>
  <r>
    <x v="326"/>
    <n v="0"/>
  </r>
  <r>
    <x v="327"/>
    <n v="34"/>
  </r>
  <r>
    <x v="328"/>
    <n v="48"/>
  </r>
  <r>
    <x v="329"/>
    <n v="517"/>
  </r>
  <r>
    <x v="330"/>
    <n v="12"/>
  </r>
  <r>
    <x v="331"/>
    <n v="0"/>
  </r>
  <r>
    <x v="332"/>
    <n v="631"/>
  </r>
  <r>
    <x v="333"/>
    <n v="336"/>
  </r>
  <r>
    <x v="334"/>
    <n v="394"/>
  </r>
  <r>
    <x v="335"/>
    <n v="2015"/>
  </r>
  <r>
    <x v="336"/>
    <n v="0"/>
  </r>
  <r>
    <x v="337"/>
    <n v="0"/>
  </r>
  <r>
    <x v="338"/>
    <n v="0"/>
  </r>
  <r>
    <x v="339"/>
    <n v="0"/>
  </r>
  <r>
    <x v="340"/>
    <n v="7"/>
  </r>
  <r>
    <x v="341"/>
    <n v="871"/>
  </r>
  <r>
    <x v="342"/>
    <n v="0"/>
  </r>
  <r>
    <x v="343"/>
    <n v="1440"/>
  </r>
  <r>
    <x v="344"/>
    <n v="84"/>
  </r>
  <r>
    <x v="345"/>
    <n v="0"/>
  </r>
  <r>
    <x v="346"/>
    <n v="0"/>
  </r>
  <r>
    <x v="347"/>
    <n v="0"/>
  </r>
  <r>
    <x v="348"/>
    <n v="0"/>
  </r>
  <r>
    <x v="349"/>
    <n v="0"/>
  </r>
  <r>
    <x v="350"/>
    <n v="0"/>
  </r>
  <r>
    <x v="351"/>
    <n v="0"/>
  </r>
  <r>
    <x v="352"/>
    <n v="9"/>
  </r>
  <r>
    <x v="353"/>
    <n v="0"/>
  </r>
  <r>
    <x v="354"/>
    <n v="346"/>
  </r>
  <r>
    <x v="355"/>
    <n v="33"/>
  </r>
  <r>
    <x v="356"/>
    <n v="0"/>
  </r>
  <r>
    <x v="357"/>
    <n v="0"/>
  </r>
  <r>
    <x v="358"/>
    <n v="1987"/>
  </r>
  <r>
    <x v="359"/>
    <n v="1351"/>
  </r>
  <r>
    <x v="360"/>
    <n v="1084"/>
  </r>
  <r>
    <x v="361"/>
    <n v="1252"/>
  </r>
  <r>
    <x v="362"/>
    <n v="0"/>
  </r>
  <r>
    <x v="363"/>
    <n v="0"/>
  </r>
  <r>
    <x v="364"/>
    <n v="28"/>
  </r>
  <r>
    <x v="365"/>
    <n v="0"/>
  </r>
  <r>
    <x v="366"/>
    <n v="1191"/>
  </r>
  <r>
    <x v="367"/>
    <n v="1"/>
  </r>
  <r>
    <x v="368"/>
    <n v="1133"/>
  </r>
  <r>
    <x v="369"/>
    <n v="14"/>
  </r>
  <r>
    <x v="370"/>
    <n v="0"/>
  </r>
  <r>
    <x v="371"/>
    <n v="233"/>
  </r>
  <r>
    <x v="372"/>
    <n v="0"/>
  </r>
  <r>
    <x v="373"/>
    <n v="259"/>
  </r>
  <r>
    <x v="374"/>
    <n v="0"/>
  </r>
  <r>
    <x v="375"/>
    <n v="320"/>
  </r>
  <r>
    <x v="376"/>
    <n v="1574"/>
  </r>
  <r>
    <x v="377"/>
    <n v="229"/>
  </r>
  <r>
    <x v="378"/>
    <n v="0"/>
  </r>
  <r>
    <x v="379"/>
    <n v="76"/>
  </r>
  <r>
    <x v="380"/>
    <n v="0"/>
  </r>
  <r>
    <x v="381"/>
    <n v="68"/>
  </r>
  <r>
    <x v="382"/>
    <n v="0"/>
  </r>
  <r>
    <x v="383"/>
    <n v="60"/>
  </r>
  <r>
    <x v="384"/>
    <n v="1819"/>
  </r>
  <r>
    <x v="385"/>
    <n v="1156"/>
  </r>
  <r>
    <x v="386"/>
    <n v="2616"/>
  </r>
  <r>
    <x v="387"/>
    <n v="2774"/>
  </r>
  <r>
    <x v="388"/>
    <n v="1212"/>
  </r>
  <r>
    <x v="389"/>
    <n v="0"/>
  </r>
  <r>
    <x v="390"/>
    <n v="143"/>
  </r>
  <r>
    <x v="391"/>
    <n v="0"/>
  </r>
  <r>
    <x v="392"/>
    <n v="0"/>
  </r>
  <r>
    <x v="393"/>
    <n v="0"/>
  </r>
  <r>
    <x v="394"/>
    <n v="13"/>
  </r>
  <r>
    <x v="395"/>
    <n v="0"/>
  </r>
  <r>
    <x v="396"/>
    <n v="0"/>
  </r>
  <r>
    <x v="397"/>
    <n v="147"/>
  </r>
  <r>
    <x v="398"/>
    <n v="0"/>
  </r>
  <r>
    <x v="399"/>
    <n v="188"/>
  </r>
  <r>
    <x v="400"/>
    <n v="0"/>
  </r>
  <r>
    <x v="401"/>
    <n v="0"/>
  </r>
  <r>
    <x v="402"/>
    <n v="15"/>
  </r>
  <r>
    <x v="403"/>
    <n v="0"/>
  </r>
  <r>
    <x v="404"/>
    <n v="143"/>
  </r>
  <r>
    <x v="405"/>
    <n v="886"/>
  </r>
  <r>
    <x v="406"/>
    <n v="2881"/>
  </r>
  <r>
    <x v="407"/>
    <n v="1340"/>
  </r>
  <r>
    <x v="408"/>
    <n v="1738"/>
  </r>
  <r>
    <x v="409"/>
    <n v="864"/>
  </r>
  <r>
    <x v="410"/>
    <n v="15"/>
  </r>
  <r>
    <x v="411"/>
    <n v="0"/>
  </r>
  <r>
    <x v="412"/>
    <n v="0"/>
  </r>
  <r>
    <x v="413"/>
    <n v="3"/>
  </r>
  <r>
    <x v="414"/>
    <n v="641"/>
  </r>
  <r>
    <x v="415"/>
    <n v="0"/>
  </r>
  <r>
    <x v="416"/>
    <n v="0"/>
  </r>
  <r>
    <x v="417"/>
    <n v="0"/>
  </r>
  <r>
    <x v="418"/>
    <n v="167"/>
  </r>
  <r>
    <x v="419"/>
    <n v="2068"/>
  </r>
  <r>
    <x v="420"/>
    <n v="1065"/>
  </r>
  <r>
    <x v="421"/>
    <n v="1194"/>
  </r>
  <r>
    <x v="422"/>
    <n v="31"/>
  </r>
  <r>
    <x v="423"/>
    <n v="236"/>
  </r>
  <r>
    <x v="424"/>
    <n v="14"/>
  </r>
  <r>
    <x v="425"/>
    <n v="3400"/>
  </r>
  <r>
    <x v="426"/>
    <n v="2162"/>
  </r>
  <r>
    <x v="427"/>
    <n v="2934"/>
  </r>
  <r>
    <x v="428"/>
    <n v="1276"/>
  </r>
  <r>
    <x v="429"/>
    <n v="0"/>
  </r>
  <r>
    <x v="430"/>
    <n v="0"/>
  </r>
  <r>
    <x v="431"/>
    <n v="0"/>
  </r>
  <r>
    <x v="432"/>
    <n v="127"/>
  </r>
  <r>
    <x v="433"/>
    <n v="11"/>
  </r>
  <r>
    <x v="434"/>
    <n v="0"/>
  </r>
  <r>
    <x v="435"/>
    <n v="592"/>
  </r>
  <r>
    <x v="436"/>
    <n v="126"/>
  </r>
  <r>
    <x v="437"/>
    <n v="0"/>
  </r>
  <r>
    <x v="438"/>
    <n v="81"/>
  </r>
  <r>
    <x v="439"/>
    <n v="6"/>
  </r>
  <r>
    <x v="440"/>
    <n v="2"/>
  </r>
  <r>
    <x v="441"/>
    <n v="514"/>
  </r>
  <r>
    <x v="442"/>
    <n v="2211"/>
  </r>
  <r>
    <x v="443"/>
    <n v="1397"/>
  </r>
  <r>
    <x v="444"/>
    <n v="0"/>
  </r>
  <r>
    <x v="445"/>
    <n v="47"/>
  </r>
  <r>
    <x v="446"/>
    <n v="26"/>
  </r>
  <r>
    <x v="447"/>
    <n v="1325"/>
  </r>
  <r>
    <x v="448"/>
    <n v="1360"/>
  </r>
  <r>
    <x v="449"/>
    <n v="2658"/>
  </r>
  <r>
    <x v="450"/>
    <n v="466"/>
  </r>
  <r>
    <x v="451"/>
    <n v="522"/>
  </r>
  <r>
    <x v="452"/>
    <n v="71"/>
  </r>
  <r>
    <x v="453"/>
    <n v="251"/>
  </r>
  <r>
    <x v="454"/>
    <n v="169"/>
  </r>
  <r>
    <x v="455"/>
    <n v="551"/>
  </r>
  <r>
    <x v="456"/>
    <n v="197"/>
  </r>
  <r>
    <x v="457"/>
    <n v="3672"/>
  </r>
  <r>
    <x v="458"/>
    <n v="2301"/>
  </r>
  <r>
    <x v="459"/>
    <n v="4210"/>
  </r>
  <r>
    <x v="460"/>
    <n v="402"/>
  </r>
  <r>
    <x v="461"/>
    <n v="916"/>
  </r>
  <r>
    <x v="462"/>
    <n v="417"/>
  </r>
  <r>
    <x v="463"/>
    <n v="51"/>
  </r>
  <r>
    <x v="464"/>
    <n v="0"/>
  </r>
  <r>
    <x v="465"/>
    <n v="15"/>
  </r>
  <r>
    <x v="466"/>
    <n v="0"/>
  </r>
  <r>
    <x v="467"/>
    <n v="46"/>
  </r>
  <r>
    <x v="468"/>
    <n v="0"/>
  </r>
  <r>
    <x v="469"/>
    <n v="0"/>
  </r>
  <r>
    <x v="470"/>
    <n v="0"/>
  </r>
  <r>
    <x v="471"/>
    <n v="0"/>
  </r>
  <r>
    <x v="472"/>
    <n v="909"/>
  </r>
  <r>
    <x v="473"/>
    <n v="415"/>
  </r>
  <r>
    <x v="474"/>
    <n v="5115"/>
  </r>
  <r>
    <x v="475"/>
    <n v="1560"/>
  </r>
  <r>
    <x v="476"/>
    <n v="11"/>
  </r>
  <r>
    <x v="477"/>
    <n v="52"/>
  </r>
  <r>
    <x v="478"/>
    <n v="44"/>
  </r>
  <r>
    <x v="479"/>
    <n v="13"/>
  </r>
  <r>
    <x v="480"/>
    <n v="0"/>
  </r>
  <r>
    <x v="481"/>
    <n v="14"/>
  </r>
  <r>
    <x v="482"/>
    <n v="0"/>
  </r>
  <r>
    <x v="483"/>
    <n v="29"/>
  </r>
  <r>
    <x v="484"/>
    <n v="0"/>
  </r>
  <r>
    <x v="485"/>
    <n v="1029"/>
  </r>
  <r>
    <x v="486"/>
    <n v="0"/>
  </r>
  <r>
    <x v="487"/>
    <n v="0"/>
  </r>
  <r>
    <x v="488"/>
    <n v="254"/>
  </r>
  <r>
    <x v="489"/>
    <n v="50"/>
  </r>
  <r>
    <x v="490"/>
    <n v="48"/>
  </r>
  <r>
    <x v="491"/>
    <n v="410"/>
  </r>
  <r>
    <x v="492"/>
    <n v="12"/>
  </r>
  <r>
    <x v="493"/>
    <n v="2"/>
  </r>
  <r>
    <x v="494"/>
    <n v="569"/>
  </r>
  <r>
    <x v="495"/>
    <n v="392"/>
  </r>
  <r>
    <x v="496"/>
    <n v="59"/>
  </r>
  <r>
    <x v="497"/>
    <n v="161"/>
  </r>
  <r>
    <x v="498"/>
    <n v="392"/>
  </r>
  <r>
    <x v="499"/>
    <n v="0"/>
  </r>
  <r>
    <x v="500"/>
    <n v="3"/>
  </r>
  <r>
    <x v="501"/>
    <n v="85"/>
  </r>
  <r>
    <x v="502"/>
    <n v="0"/>
  </r>
  <r>
    <x v="503"/>
    <n v="353"/>
  </r>
  <r>
    <x v="504"/>
    <n v="0"/>
  </r>
  <r>
    <x v="505"/>
    <n v="50"/>
  </r>
  <r>
    <x v="506"/>
    <n v="13"/>
  </r>
  <r>
    <x v="507"/>
    <n v="124"/>
  </r>
  <r>
    <x v="508"/>
    <n v="47"/>
  </r>
  <r>
    <x v="509"/>
    <n v="59"/>
  </r>
  <r>
    <x v="510"/>
    <n v="306"/>
  </r>
  <r>
    <x v="511"/>
    <n v="58"/>
  </r>
  <r>
    <x v="512"/>
    <n v="26"/>
  </r>
  <r>
    <x v="513"/>
    <n v="114"/>
  </r>
  <r>
    <x v="514"/>
    <n v="0"/>
  </r>
  <r>
    <x v="515"/>
    <n v="0"/>
  </r>
  <r>
    <x v="516"/>
    <n v="73"/>
  </r>
  <r>
    <x v="517"/>
    <n v="53"/>
  </r>
  <r>
    <x v="518"/>
    <n v="83"/>
  </r>
  <r>
    <x v="519"/>
    <n v="70"/>
  </r>
  <r>
    <x v="520"/>
    <n v="55"/>
  </r>
  <r>
    <x v="521"/>
    <n v="654"/>
  </r>
  <r>
    <x v="522"/>
    <n v="0"/>
  </r>
  <r>
    <x v="523"/>
    <n v="286"/>
  </r>
  <r>
    <x v="524"/>
    <n v="389"/>
  </r>
  <r>
    <x v="525"/>
    <n v="41"/>
  </r>
  <r>
    <x v="526"/>
    <n v="0"/>
  </r>
  <r>
    <x v="527"/>
    <n v="0"/>
  </r>
  <r>
    <x v="528"/>
    <n v="111"/>
  </r>
  <r>
    <x v="529"/>
    <n v="27"/>
  </r>
  <r>
    <x v="530"/>
    <n v="230"/>
  </r>
  <r>
    <x v="531"/>
    <n v="62"/>
  </r>
  <r>
    <x v="532"/>
    <n v="1"/>
  </r>
  <r>
    <x v="533"/>
    <n v="0"/>
  </r>
  <r>
    <x v="534"/>
    <n v="0"/>
  </r>
  <r>
    <x v="535"/>
    <n v="0"/>
  </r>
  <r>
    <x v="536"/>
    <n v="183"/>
  </r>
  <r>
    <x v="537"/>
    <n v="280"/>
  </r>
  <r>
    <x v="538"/>
    <n v="389"/>
  </r>
  <r>
    <x v="539"/>
    <n v="1351"/>
  </r>
  <r>
    <x v="540"/>
    <n v="410"/>
  </r>
  <r>
    <x v="541"/>
    <n v="0"/>
  </r>
  <r>
    <x v="542"/>
    <n v="0"/>
  </r>
  <r>
    <x v="543"/>
    <n v="127"/>
  </r>
  <r>
    <x v="544"/>
    <n v="50"/>
  </r>
  <r>
    <x v="545"/>
    <n v="46"/>
  </r>
  <r>
    <x v="546"/>
    <n v="92"/>
  </r>
  <r>
    <x v="547"/>
    <n v="27"/>
  </r>
  <r>
    <x v="548"/>
    <n v="232"/>
  </r>
  <r>
    <x v="549"/>
    <n v="374"/>
  </r>
  <r>
    <x v="550"/>
    <n v="896"/>
  </r>
  <r>
    <x v="551"/>
    <n v="292"/>
  </r>
  <r>
    <x v="552"/>
    <n v="271"/>
  </r>
  <r>
    <x v="553"/>
    <n v="317"/>
  </r>
  <r>
    <x v="554"/>
    <n v="138"/>
  </r>
  <r>
    <x v="555"/>
    <n v="156"/>
  </r>
  <r>
    <x v="556"/>
    <n v="764"/>
  </r>
  <r>
    <x v="557"/>
    <n v="0"/>
  </r>
  <r>
    <x v="558"/>
    <n v="0"/>
  </r>
  <r>
    <x v="559"/>
    <n v="55"/>
  </r>
  <r>
    <x v="560"/>
    <n v="110"/>
  </r>
  <r>
    <x v="561"/>
    <n v="288"/>
  </r>
  <r>
    <x v="562"/>
    <n v="349"/>
  </r>
  <r>
    <x v="563"/>
    <n v="694"/>
  </r>
  <r>
    <x v="564"/>
    <n v="139"/>
  </r>
  <r>
    <x v="565"/>
    <n v="778"/>
  </r>
  <r>
    <x v="566"/>
    <n v="275"/>
  </r>
  <r>
    <x v="567"/>
    <n v="8"/>
  </r>
  <r>
    <x v="568"/>
    <n v="432"/>
  </r>
  <r>
    <x v="569"/>
    <n v="70"/>
  </r>
  <r>
    <x v="570"/>
    <n v="212"/>
  </r>
  <r>
    <x v="571"/>
    <n v="210"/>
  </r>
  <r>
    <x v="572"/>
    <n v="501"/>
  </r>
  <r>
    <x v="573"/>
    <n v="0"/>
  </r>
  <r>
    <x v="574"/>
    <n v="33"/>
  </r>
  <r>
    <x v="575"/>
    <n v="53"/>
  </r>
  <r>
    <x v="576"/>
    <n v="21"/>
  </r>
  <r>
    <x v="577"/>
    <n v="0"/>
  </r>
  <r>
    <x v="578"/>
    <n v="0"/>
  </r>
  <r>
    <x v="579"/>
    <n v="9"/>
  </r>
  <r>
    <x v="580"/>
    <n v="48"/>
  </r>
  <r>
    <x v="581"/>
    <n v="0"/>
  </r>
  <r>
    <x v="582"/>
    <n v="96"/>
  </r>
  <r>
    <x v="583"/>
    <n v="0"/>
  </r>
  <r>
    <x v="584"/>
    <n v="157"/>
  </r>
  <r>
    <x v="585"/>
    <n v="111"/>
  </r>
  <r>
    <x v="586"/>
    <n v="672"/>
  </r>
  <r>
    <x v="587"/>
    <n v="1125"/>
  </r>
  <r>
    <x v="588"/>
    <n v="428"/>
  </r>
  <r>
    <x v="589"/>
    <n v="386"/>
  </r>
  <r>
    <x v="590"/>
    <n v="0"/>
  </r>
  <r>
    <x v="591"/>
    <n v="59"/>
  </r>
  <r>
    <x v="592"/>
    <n v="10"/>
  </r>
  <r>
    <x v="593"/>
    <n v="116"/>
  </r>
  <r>
    <x v="594"/>
    <n v="12"/>
  </r>
  <r>
    <x v="595"/>
    <n v="0"/>
  </r>
  <r>
    <x v="596"/>
    <n v="59"/>
  </r>
  <r>
    <x v="597"/>
    <n v="0"/>
  </r>
  <r>
    <x v="598"/>
    <n v="18"/>
  </r>
  <r>
    <x v="599"/>
    <n v="0"/>
  </r>
  <r>
    <x v="600"/>
    <n v="0"/>
  </r>
  <r>
    <x v="601"/>
    <n v="0"/>
  </r>
  <r>
    <x v="602"/>
    <n v="0"/>
  </r>
  <r>
    <x v="603"/>
    <n v="0"/>
  </r>
  <r>
    <x v="604"/>
    <n v="43"/>
  </r>
  <r>
    <x v="605"/>
    <n v="9"/>
  </r>
  <r>
    <x v="606"/>
    <n v="364"/>
  </r>
  <r>
    <x v="607"/>
    <n v="633"/>
  </r>
  <r>
    <x v="608"/>
    <n v="698"/>
  </r>
  <r>
    <x v="609"/>
    <n v="45"/>
  </r>
  <r>
    <x v="610"/>
    <n v="426"/>
  </r>
  <r>
    <x v="611"/>
    <n v="0"/>
  </r>
  <r>
    <x v="612"/>
    <n v="0"/>
  </r>
  <r>
    <x v="613"/>
    <n v="0"/>
  </r>
  <r>
    <x v="614"/>
    <n v="77"/>
  </r>
  <r>
    <x v="615"/>
    <n v="0"/>
  </r>
  <r>
    <x v="616"/>
    <n v="0"/>
  </r>
  <r>
    <x v="617"/>
    <n v="0"/>
  </r>
  <r>
    <x v="618"/>
    <n v="0"/>
  </r>
  <r>
    <x v="619"/>
    <n v="0"/>
  </r>
  <r>
    <x v="620"/>
    <n v="21"/>
  </r>
  <r>
    <x v="621"/>
    <n v="0"/>
  </r>
  <r>
    <x v="622"/>
    <n v="78"/>
  </r>
  <r>
    <x v="623"/>
    <n v="135"/>
  </r>
  <r>
    <x v="624"/>
    <n v="76"/>
  </r>
  <r>
    <x v="625"/>
    <n v="550"/>
  </r>
  <r>
    <x v="626"/>
    <n v="0"/>
  </r>
  <r>
    <x v="627"/>
    <n v="44"/>
  </r>
  <r>
    <x v="628"/>
    <n v="102"/>
  </r>
  <r>
    <x v="629"/>
    <n v="407"/>
  </r>
  <r>
    <x v="630"/>
    <n v="0"/>
  </r>
  <r>
    <x v="631"/>
    <n v="321"/>
  </r>
  <r>
    <x v="632"/>
    <n v="0"/>
  </r>
  <r>
    <x v="633"/>
    <n v="21"/>
  </r>
  <r>
    <x v="634"/>
    <n v="0"/>
  </r>
  <r>
    <x v="635"/>
    <n v="0"/>
  </r>
  <r>
    <x v="636"/>
    <n v="0"/>
  </r>
  <r>
    <x v="637"/>
    <n v="0"/>
  </r>
  <r>
    <x v="638"/>
    <n v="0"/>
  </r>
  <r>
    <x v="639"/>
    <n v="0"/>
  </r>
  <r>
    <x v="640"/>
    <n v="0"/>
  </r>
  <r>
    <x v="641"/>
    <n v="375"/>
  </r>
  <r>
    <x v="642"/>
    <n v="0"/>
  </r>
  <r>
    <x v="643"/>
    <n v="0"/>
  </r>
  <r>
    <x v="644"/>
    <n v="120"/>
  </r>
  <r>
    <x v="645"/>
    <n v="0"/>
  </r>
  <r>
    <x v="646"/>
    <n v="0"/>
  </r>
  <r>
    <x v="647"/>
    <n v="333"/>
  </r>
  <r>
    <x v="648"/>
    <n v="0"/>
  </r>
  <r>
    <x v="649"/>
    <n v="0"/>
  </r>
  <r>
    <x v="650"/>
    <n v="0"/>
  </r>
  <r>
    <x v="651"/>
    <n v="33"/>
  </r>
  <r>
    <x v="652"/>
    <n v="86"/>
  </r>
  <r>
    <x v="653"/>
    <n v="27"/>
  </r>
  <r>
    <x v="654"/>
    <n v="97"/>
  </r>
  <r>
    <x v="655"/>
    <n v="263"/>
  </r>
  <r>
    <x v="656"/>
    <n v="0"/>
  </r>
  <r>
    <x v="657"/>
    <n v="0"/>
  </r>
  <r>
    <x v="658"/>
    <n v="0"/>
  </r>
  <r>
    <x v="659"/>
    <n v="155"/>
  </r>
  <r>
    <x v="660"/>
    <n v="19"/>
  </r>
  <r>
    <x v="661"/>
    <n v="85"/>
  </r>
  <r>
    <x v="662"/>
    <n v="716"/>
  </r>
  <r>
    <x v="663"/>
    <n v="516"/>
  </r>
  <r>
    <x v="664"/>
    <n v="401"/>
  </r>
  <r>
    <x v="665"/>
    <n v="0"/>
  </r>
  <r>
    <x v="666"/>
    <n v="0"/>
  </r>
  <r>
    <x v="667"/>
    <n v="0"/>
  </r>
  <r>
    <x v="668"/>
    <n v="0"/>
  </r>
  <r>
    <x v="669"/>
    <n v="0"/>
  </r>
  <r>
    <x v="670"/>
    <n v="0"/>
  </r>
  <r>
    <x v="671"/>
    <n v="0"/>
  </r>
  <r>
    <x v="672"/>
    <n v="446"/>
  </r>
  <r>
    <x v="673"/>
    <n v="303"/>
  </r>
  <r>
    <x v="674"/>
    <n v="493"/>
  </r>
  <r>
    <x v="675"/>
    <n v="154"/>
  </r>
  <r>
    <x v="676"/>
    <n v="387"/>
  </r>
  <r>
    <x v="677"/>
    <n v="0"/>
  </r>
  <r>
    <x v="678"/>
    <n v="0"/>
  </r>
  <r>
    <x v="679"/>
    <n v="157"/>
  </r>
  <r>
    <x v="680"/>
    <n v="0"/>
  </r>
  <r>
    <x v="681"/>
    <n v="0"/>
  </r>
  <r>
    <x v="682"/>
    <n v="0"/>
  </r>
  <r>
    <x v="683"/>
    <n v="0"/>
  </r>
  <r>
    <x v="684"/>
    <n v="0"/>
  </r>
  <r>
    <x v="685"/>
    <n v="0"/>
  </r>
  <r>
    <x v="686"/>
    <n v="0"/>
  </r>
  <r>
    <x v="687"/>
    <n v="0"/>
  </r>
  <r>
    <x v="688"/>
    <n v="0"/>
  </r>
  <r>
    <x v="689"/>
    <n v="0"/>
  </r>
  <r>
    <x v="690"/>
    <n v="0"/>
  </r>
  <r>
    <x v="691"/>
    <n v="0"/>
  </r>
  <r>
    <x v="692"/>
    <n v="125"/>
  </r>
  <r>
    <x v="693"/>
    <n v="0"/>
  </r>
  <r>
    <x v="694"/>
    <n v="385"/>
  </r>
  <r>
    <x v="695"/>
    <n v="0"/>
  </r>
  <r>
    <x v="696"/>
    <n v="0"/>
  </r>
  <r>
    <x v="697"/>
    <n v="0"/>
  </r>
  <r>
    <x v="698"/>
    <n v="0"/>
  </r>
  <r>
    <x v="699"/>
    <n v="0"/>
  </r>
  <r>
    <x v="700"/>
    <n v="0"/>
  </r>
  <r>
    <x v="701"/>
    <n v="0"/>
  </r>
  <r>
    <x v="702"/>
    <n v="0"/>
  </r>
  <r>
    <x v="703"/>
    <n v="0"/>
  </r>
  <r>
    <x v="704"/>
    <n v="0"/>
  </r>
  <r>
    <x v="705"/>
    <n v="0"/>
  </r>
  <r>
    <x v="706"/>
    <n v="84"/>
  </r>
  <r>
    <x v="707"/>
    <n v="0"/>
  </r>
  <r>
    <x v="708"/>
    <n v="0"/>
  </r>
  <r>
    <x v="709"/>
    <n v="72"/>
  </r>
  <r>
    <x v="710"/>
    <n v="51"/>
  </r>
  <r>
    <x v="711"/>
    <n v="0"/>
  </r>
  <r>
    <x v="712"/>
    <n v="89"/>
  </r>
  <r>
    <x v="713"/>
    <n v="23"/>
  </r>
  <r>
    <x v="714"/>
    <n v="2"/>
  </r>
  <r>
    <x v="715"/>
    <n v="373"/>
  </r>
  <r>
    <x v="716"/>
    <n v="0"/>
  </r>
  <r>
    <x v="717"/>
    <n v="0"/>
  </r>
  <r>
    <x v="718"/>
    <n v="7"/>
  </r>
  <r>
    <x v="719"/>
    <n v="0"/>
  </r>
  <r>
    <x v="720"/>
    <n v="216"/>
  </r>
  <r>
    <x v="721"/>
    <n v="0"/>
  </r>
  <r>
    <x v="722"/>
    <n v="0"/>
  </r>
  <r>
    <x v="723"/>
    <n v="0"/>
  </r>
  <r>
    <x v="724"/>
    <n v="0"/>
  </r>
  <r>
    <x v="725"/>
    <n v="0"/>
  </r>
  <r>
    <x v="726"/>
    <n v="0"/>
  </r>
  <r>
    <x v="727"/>
    <n v="0"/>
  </r>
  <r>
    <x v="728"/>
    <n v="0"/>
  </r>
  <r>
    <x v="729"/>
    <n v="0"/>
  </r>
  <r>
    <x v="730"/>
    <n v="0"/>
  </r>
  <r>
    <x v="731"/>
    <n v="0"/>
  </r>
  <r>
    <x v="732"/>
    <n v="0"/>
  </r>
  <r>
    <x v="733"/>
    <n v="0"/>
  </r>
  <r>
    <x v="734"/>
    <n v="132"/>
  </r>
  <r>
    <x v="735"/>
    <n v="0"/>
  </r>
  <r>
    <x v="736"/>
    <n v="364"/>
  </r>
  <r>
    <x v="737"/>
    <n v="24"/>
  </r>
  <r>
    <x v="738"/>
    <n v="0"/>
  </r>
  <r>
    <x v="739"/>
    <n v="0"/>
  </r>
  <r>
    <x v="740"/>
    <n v="39"/>
  </r>
  <r>
    <x v="741"/>
    <n v="123"/>
  </r>
  <r>
    <x v="742"/>
    <n v="0"/>
  </r>
  <r>
    <x v="743"/>
    <n v="48"/>
  </r>
  <r>
    <x v="744"/>
    <n v="0"/>
  </r>
  <r>
    <x v="745"/>
    <n v="0"/>
  </r>
  <r>
    <x v="746"/>
    <n v="0"/>
  </r>
  <r>
    <x v="747"/>
    <n v="0"/>
  </r>
  <r>
    <x v="748"/>
    <n v="495"/>
  </r>
  <r>
    <x v="749"/>
    <n v="55"/>
  </r>
  <r>
    <x v="750"/>
    <n v="49"/>
  </r>
  <r>
    <x v="751"/>
    <n v="0"/>
  </r>
  <r>
    <x v="752"/>
    <n v="46"/>
  </r>
  <r>
    <x v="753"/>
    <n v="0"/>
  </r>
  <r>
    <x v="754"/>
    <n v="3"/>
  </r>
  <r>
    <x v="755"/>
    <n v="51"/>
  </r>
  <r>
    <x v="756"/>
    <n v="158"/>
  </r>
  <r>
    <x v="757"/>
    <n v="552"/>
  </r>
  <r>
    <x v="758"/>
    <n v="564"/>
  </r>
  <r>
    <x v="759"/>
    <n v="139"/>
  </r>
  <r>
    <x v="760"/>
    <n v="50"/>
  </r>
  <r>
    <x v="761"/>
    <n v="299"/>
  </r>
  <r>
    <x v="762"/>
    <n v="0"/>
  </r>
  <r>
    <x v="763"/>
    <n v="0"/>
  </r>
  <r>
    <x v="764"/>
    <n v="48"/>
  </r>
  <r>
    <x v="765"/>
    <n v="0"/>
  </r>
  <r>
    <x v="766"/>
    <n v="0"/>
  </r>
  <r>
    <x v="767"/>
    <n v="0"/>
  </r>
  <r>
    <x v="768"/>
    <n v="7"/>
  </r>
  <r>
    <x v="769"/>
    <n v="36"/>
  </r>
  <r>
    <x v="770"/>
    <n v="58"/>
  </r>
  <r>
    <x v="771"/>
    <n v="82"/>
  </r>
  <r>
    <x v="772"/>
    <n v="88"/>
  </r>
  <r>
    <x v="773"/>
    <n v="7"/>
  </r>
  <r>
    <x v="774"/>
    <n v="159"/>
  </r>
  <r>
    <x v="775"/>
    <n v="12"/>
  </r>
  <r>
    <x v="776"/>
    <n v="182"/>
  </r>
  <r>
    <x v="777"/>
    <n v="166"/>
  </r>
  <r>
    <x v="778"/>
    <n v="352"/>
  </r>
  <r>
    <x v="779"/>
    <n v="0"/>
  </r>
  <r>
    <x v="780"/>
    <n v="0"/>
  </r>
  <r>
    <x v="781"/>
    <n v="0"/>
  </r>
  <r>
    <x v="782"/>
    <n v="0"/>
  </r>
  <r>
    <x v="783"/>
    <n v="0"/>
  </r>
  <r>
    <x v="784"/>
    <n v="0"/>
  </r>
  <r>
    <x v="785"/>
    <n v="0"/>
  </r>
  <r>
    <x v="786"/>
    <n v="32"/>
  </r>
  <r>
    <x v="787"/>
    <n v="82"/>
  </r>
  <r>
    <x v="788"/>
    <n v="34"/>
  </r>
  <r>
    <x v="789"/>
    <n v="358"/>
  </r>
  <r>
    <x v="790"/>
    <n v="809"/>
  </r>
  <r>
    <x v="791"/>
    <n v="102"/>
  </r>
  <r>
    <x v="792"/>
    <n v="1215"/>
  </r>
  <r>
    <x v="793"/>
    <n v="114"/>
  </r>
  <r>
    <x v="794"/>
    <n v="0"/>
  </r>
  <r>
    <x v="795"/>
    <n v="0"/>
  </r>
  <r>
    <x v="796"/>
    <n v="158"/>
  </r>
  <r>
    <x v="797"/>
    <n v="58"/>
  </r>
  <r>
    <x v="798"/>
    <n v="128"/>
  </r>
  <r>
    <x v="799"/>
    <n v="0"/>
  </r>
  <r>
    <x v="800"/>
    <n v="0"/>
  </r>
  <r>
    <x v="801"/>
    <n v="0"/>
  </r>
  <r>
    <x v="802"/>
    <n v="0"/>
  </r>
  <r>
    <x v="803"/>
    <n v="0"/>
  </r>
  <r>
    <x v="804"/>
    <n v="498"/>
  </r>
  <r>
    <x v="805"/>
    <n v="24"/>
  </r>
  <r>
    <x v="806"/>
    <n v="0"/>
  </r>
  <r>
    <x v="807"/>
    <n v="167"/>
  </r>
  <r>
    <x v="808"/>
    <n v="953"/>
  </r>
  <r>
    <x v="809"/>
    <n v="123"/>
  </r>
  <r>
    <x v="810"/>
    <n v="46"/>
  </r>
  <r>
    <x v="811"/>
    <n v="0"/>
  </r>
  <r>
    <x v="812"/>
    <n v="0"/>
  </r>
  <r>
    <x v="813"/>
    <n v="524"/>
  </r>
  <r>
    <x v="814"/>
    <n v="0"/>
  </r>
  <r>
    <x v="815"/>
    <n v="0"/>
  </r>
  <r>
    <x v="816"/>
    <n v="145"/>
  </r>
  <r>
    <x v="817"/>
    <n v="74"/>
  </r>
  <r>
    <x v="818"/>
    <n v="35"/>
  </r>
  <r>
    <x v="819"/>
    <n v="0"/>
  </r>
  <r>
    <x v="820"/>
    <n v="157"/>
  </r>
  <r>
    <x v="821"/>
    <n v="0"/>
  </r>
  <r>
    <x v="822"/>
    <n v="0"/>
  </r>
  <r>
    <x v="823"/>
    <n v="0"/>
  </r>
  <r>
    <x v="824"/>
    <n v="0"/>
  </r>
  <r>
    <x v="825"/>
    <n v="46"/>
  </r>
  <r>
    <x v="826"/>
    <n v="8"/>
  </r>
  <r>
    <x v="827"/>
    <n v="17"/>
  </r>
  <r>
    <x v="828"/>
    <n v="87"/>
  </r>
  <r>
    <x v="829"/>
    <n v="20"/>
  </r>
  <r>
    <x v="830"/>
    <n v="41"/>
  </r>
  <r>
    <x v="831"/>
    <n v="59"/>
  </r>
  <r>
    <x v="832"/>
    <n v="106"/>
  </r>
  <r>
    <x v="833"/>
    <n v="15"/>
  </r>
  <r>
    <x v="834"/>
    <n v="0"/>
  </r>
  <r>
    <x v="835"/>
    <n v="3"/>
  </r>
  <r>
    <x v="836"/>
    <n v="39"/>
  </r>
  <r>
    <x v="837"/>
    <n v="169"/>
  </r>
  <r>
    <x v="838"/>
    <n v="107"/>
  </r>
  <r>
    <x v="839"/>
    <n v="20"/>
  </r>
  <r>
    <x v="840"/>
    <n v="57"/>
  </r>
  <r>
    <x v="841"/>
    <n v="454"/>
  </r>
  <r>
    <x v="842"/>
    <n v="11"/>
  </r>
  <r>
    <x v="843"/>
    <n v="0"/>
  </r>
  <r>
    <x v="844"/>
    <n v="10"/>
  </r>
  <r>
    <x v="845"/>
    <n v="86"/>
  </r>
  <r>
    <x v="846"/>
    <n v="0"/>
  </r>
  <r>
    <x v="847"/>
    <n v="0"/>
  </r>
  <r>
    <x v="848"/>
    <n v="81"/>
  </r>
  <r>
    <x v="849"/>
    <n v="89"/>
  </r>
  <r>
    <x v="850"/>
    <n v="0"/>
  </r>
  <r>
    <x v="851"/>
    <n v="186"/>
  </r>
  <r>
    <x v="852"/>
    <n v="59"/>
  </r>
  <r>
    <x v="853"/>
    <n v="0"/>
  </r>
  <r>
    <x v="854"/>
    <n v="6"/>
  </r>
  <r>
    <x v="855"/>
    <n v="8"/>
  </r>
  <r>
    <x v="856"/>
    <n v="44"/>
  </r>
  <r>
    <x v="857"/>
    <n v="93"/>
  </r>
  <r>
    <x v="858"/>
    <n v="90"/>
  </r>
  <r>
    <x v="859"/>
    <n v="123"/>
  </r>
  <r>
    <x v="860"/>
    <n v="25"/>
  </r>
  <r>
    <x v="861"/>
    <n v="0"/>
  </r>
  <r>
    <x v="862"/>
    <n v="0"/>
  </r>
  <r>
    <x v="863"/>
    <n v="19"/>
  </r>
  <r>
    <x v="864"/>
    <n v="0"/>
  </r>
  <r>
    <x v="865"/>
    <n v="7"/>
  </r>
  <r>
    <x v="866"/>
    <n v="163"/>
  </r>
  <r>
    <x v="867"/>
    <n v="64"/>
  </r>
  <r>
    <x v="868"/>
    <n v="63"/>
  </r>
  <r>
    <x v="869"/>
    <n v="63"/>
  </r>
  <r>
    <x v="870"/>
    <n v="0"/>
  </r>
  <r>
    <x v="871"/>
    <n v="24"/>
  </r>
  <r>
    <x v="872"/>
    <n v="13"/>
  </r>
  <r>
    <x v="873"/>
    <n v="0"/>
  </r>
  <r>
    <x v="874"/>
    <n v="4"/>
  </r>
  <r>
    <x v="875"/>
    <n v="13"/>
  </r>
  <r>
    <x v="876"/>
    <n v="29"/>
  </r>
  <r>
    <x v="877"/>
    <n v="0"/>
  </r>
  <r>
    <x v="878"/>
    <n v="105"/>
  </r>
  <r>
    <x v="879"/>
    <n v="34"/>
  </r>
  <r>
    <x v="880"/>
    <n v="0"/>
  </r>
  <r>
    <x v="881"/>
    <n v="150"/>
  </r>
  <r>
    <x v="882"/>
    <n v="0"/>
  </r>
  <r>
    <x v="883"/>
    <n v="133"/>
  </r>
  <r>
    <x v="884"/>
    <n v="0"/>
  </r>
  <r>
    <x v="885"/>
    <n v="0"/>
  </r>
  <r>
    <x v="886"/>
    <n v="105"/>
  </r>
  <r>
    <x v="887"/>
    <n v="151"/>
  </r>
  <r>
    <x v="888"/>
    <n v="76"/>
  </r>
  <r>
    <x v="889"/>
    <n v="10"/>
  </r>
  <r>
    <x v="890"/>
    <n v="38"/>
  </r>
  <r>
    <x v="891"/>
    <n v="24"/>
  </r>
  <r>
    <x v="892"/>
    <n v="18"/>
  </r>
  <r>
    <x v="893"/>
    <n v="38"/>
  </r>
  <r>
    <x v="894"/>
    <n v="0"/>
  </r>
  <r>
    <x v="895"/>
    <n v="10"/>
  </r>
  <r>
    <x v="896"/>
    <n v="0"/>
  </r>
  <r>
    <x v="897"/>
    <n v="0"/>
  </r>
  <r>
    <x v="898"/>
    <n v="0"/>
  </r>
  <r>
    <x v="899"/>
    <n v="1"/>
  </r>
  <r>
    <x v="900"/>
    <n v="201"/>
  </r>
  <r>
    <x v="901"/>
    <n v="122"/>
  </r>
  <r>
    <x v="902"/>
    <n v="88"/>
  </r>
  <r>
    <x v="903"/>
    <n v="28"/>
  </r>
  <r>
    <x v="904"/>
    <n v="39"/>
  </r>
  <r>
    <x v="905"/>
    <n v="5"/>
  </r>
  <r>
    <x v="906"/>
    <n v="34"/>
  </r>
  <r>
    <x v="907"/>
    <n v="67"/>
  </r>
  <r>
    <x v="908"/>
    <n v="0"/>
  </r>
  <r>
    <x v="909"/>
    <n v="83"/>
  </r>
  <r>
    <x v="910"/>
    <n v="0"/>
  </r>
  <r>
    <x v="911"/>
    <n v="0"/>
  </r>
  <r>
    <x v="912"/>
    <n v="0"/>
  </r>
  <r>
    <x v="913"/>
    <n v="0"/>
  </r>
  <r>
    <x v="914"/>
    <n v="0"/>
  </r>
  <r>
    <x v="915"/>
    <n v="0"/>
  </r>
  <r>
    <x v="916"/>
    <n v="0"/>
  </r>
  <r>
    <x v="917"/>
    <n v="0"/>
  </r>
  <r>
    <x v="918"/>
    <n v="42"/>
  </r>
  <r>
    <x v="919"/>
    <n v="16"/>
  </r>
  <r>
    <x v="920"/>
    <n v="8"/>
  </r>
  <r>
    <x v="921"/>
    <n v="0"/>
  </r>
  <r>
    <x v="922"/>
    <n v="11"/>
  </r>
  <r>
    <x v="923"/>
    <n v="103"/>
  </r>
  <r>
    <x v="924"/>
    <n v="58"/>
  </r>
  <r>
    <x v="925"/>
    <n v="5"/>
  </r>
  <r>
    <x v="926"/>
    <n v="0"/>
  </r>
  <r>
    <x v="927"/>
    <n v="121"/>
  </r>
  <r>
    <x v="928"/>
    <n v="0"/>
  </r>
  <r>
    <x v="929"/>
    <n v="26"/>
  </r>
  <r>
    <x v="930"/>
    <n v="171"/>
  </r>
  <r>
    <x v="931"/>
    <n v="80"/>
  </r>
  <r>
    <x v="932"/>
    <n v="29"/>
  </r>
  <r>
    <x v="933"/>
    <n v="12"/>
  </r>
  <r>
    <x v="934"/>
    <n v="0"/>
  </r>
  <r>
    <x v="935"/>
    <n v="71"/>
  </r>
  <r>
    <x v="936"/>
    <n v="54"/>
  </r>
  <r>
    <x v="937"/>
    <n v="14"/>
  </r>
  <r>
    <x v="938"/>
    <n v="14"/>
  </r>
  <r>
    <x v="939"/>
    <n v="14"/>
  </r>
  <r>
    <x v="940"/>
    <n v="0"/>
  </r>
  <r>
    <x v="941"/>
    <n v="0"/>
  </r>
  <r>
    <x v="942"/>
    <n v="0"/>
  </r>
  <r>
    <x v="943"/>
    <n v="0"/>
  </r>
  <r>
    <x v="944"/>
    <n v="6"/>
  </r>
  <r>
    <x v="945"/>
    <n v="75"/>
  </r>
  <r>
    <x v="946"/>
    <n v="0"/>
  </r>
  <r>
    <x v="947"/>
    <n v="0"/>
  </r>
  <r>
    <x v="948"/>
    <n v="0"/>
  </r>
  <r>
    <x v="949"/>
    <n v="0"/>
  </r>
  <r>
    <x v="950"/>
    <n v="133"/>
  </r>
  <r>
    <x v="951"/>
    <n v="0"/>
  </r>
  <r>
    <x v="952"/>
    <n v="0"/>
  </r>
  <r>
    <x v="953"/>
    <n v="0"/>
  </r>
  <r>
    <x v="954"/>
    <n v="0"/>
  </r>
  <r>
    <x v="955"/>
    <n v="36"/>
  </r>
  <r>
    <x v="956"/>
    <n v="84"/>
  </r>
  <r>
    <x v="957"/>
    <n v="185"/>
  </r>
  <r>
    <x v="958"/>
    <n v="57"/>
  </r>
  <r>
    <x v="959"/>
    <n v="0"/>
  </r>
  <r>
    <x v="960"/>
    <n v="0"/>
  </r>
  <r>
    <x v="961"/>
    <n v="0"/>
  </r>
  <r>
    <x v="962"/>
    <n v="0"/>
  </r>
  <r>
    <x v="963"/>
    <n v="0"/>
  </r>
  <r>
    <x v="964"/>
    <n v="22"/>
  </r>
  <r>
    <x v="965"/>
    <n v="0"/>
  </r>
  <r>
    <x v="966"/>
    <n v="4"/>
  </r>
  <r>
    <x v="967"/>
    <n v="0"/>
  </r>
  <r>
    <x v="968"/>
    <n v="0"/>
  </r>
  <r>
    <x v="969"/>
    <n v="0"/>
  </r>
  <r>
    <x v="970"/>
    <n v="14"/>
  </r>
  <r>
    <x v="971"/>
    <n v="151"/>
  </r>
  <r>
    <x v="972"/>
    <n v="286"/>
  </r>
  <r>
    <x v="973"/>
    <n v="0"/>
  </r>
  <r>
    <x v="974"/>
    <n v="0"/>
  </r>
  <r>
    <x v="975"/>
    <n v="0"/>
  </r>
  <r>
    <x v="976"/>
    <n v="0"/>
  </r>
  <r>
    <x v="977"/>
    <n v="0"/>
  </r>
  <r>
    <x v="978"/>
    <n v="0"/>
  </r>
  <r>
    <x v="979"/>
    <n v="0"/>
  </r>
  <r>
    <x v="980"/>
    <n v="0"/>
  </r>
  <r>
    <x v="981"/>
    <n v="0"/>
  </r>
  <r>
    <x v="982"/>
    <n v="26"/>
  </r>
  <r>
    <x v="983"/>
    <n v="0"/>
  </r>
  <r>
    <x v="984"/>
    <n v="0"/>
  </r>
  <r>
    <x v="985"/>
    <n v="18"/>
  </r>
  <r>
    <x v="986"/>
    <n v="72"/>
  </r>
  <r>
    <x v="987"/>
    <n v="0"/>
  </r>
  <r>
    <x v="988"/>
    <n v="0"/>
  </r>
  <r>
    <x v="989"/>
    <n v="0"/>
  </r>
  <r>
    <x v="990"/>
    <n v="0"/>
  </r>
  <r>
    <x v="991"/>
    <n v="0"/>
  </r>
  <r>
    <x v="992"/>
    <n v="0"/>
  </r>
  <r>
    <x v="993"/>
    <n v="0"/>
  </r>
  <r>
    <x v="994"/>
    <n v="0"/>
  </r>
  <r>
    <x v="995"/>
    <n v="0"/>
  </r>
  <r>
    <x v="996"/>
    <n v="0"/>
  </r>
  <r>
    <x v="997"/>
    <n v="0"/>
  </r>
  <r>
    <x v="998"/>
    <n v="61"/>
  </r>
  <r>
    <x v="999"/>
    <n v="18"/>
  </r>
  <r>
    <x v="1000"/>
    <n v="0"/>
  </r>
  <r>
    <x v="1001"/>
    <n v="0"/>
  </r>
  <r>
    <x v="1002"/>
    <n v="1"/>
  </r>
  <r>
    <x v="1003"/>
    <n v="0"/>
  </r>
  <r>
    <x v="1004"/>
    <n v="0"/>
  </r>
  <r>
    <x v="1005"/>
    <n v="43"/>
  </r>
  <r>
    <x v="1006"/>
    <n v="39"/>
  </r>
  <r>
    <x v="1007"/>
    <n v="49"/>
  </r>
  <r>
    <x v="1008"/>
    <n v="29"/>
  </r>
  <r>
    <x v="1009"/>
    <n v="0"/>
  </r>
  <r>
    <x v="1010"/>
    <n v="0"/>
  </r>
  <r>
    <x v="1011"/>
    <n v="0"/>
  </r>
  <r>
    <x v="1012"/>
    <n v="0"/>
  </r>
  <r>
    <x v="1013"/>
    <n v="0"/>
  </r>
  <r>
    <x v="1014"/>
    <n v="0"/>
  </r>
  <r>
    <x v="1015"/>
    <n v="0"/>
  </r>
  <r>
    <x v="1016"/>
    <n v="0"/>
  </r>
  <r>
    <x v="1017"/>
    <n v="0"/>
  </r>
  <r>
    <x v="1018"/>
    <n v="0"/>
  </r>
  <r>
    <x v="1019"/>
    <n v="53"/>
  </r>
  <r>
    <x v="1020"/>
    <n v="0"/>
  </r>
  <r>
    <x v="1021"/>
    <n v="0"/>
  </r>
  <r>
    <x v="1022"/>
    <n v="0"/>
  </r>
  <r>
    <x v="1023"/>
    <n v="0"/>
  </r>
  <r>
    <x v="1024"/>
    <n v="0"/>
  </r>
  <r>
    <x v="1025"/>
    <n v="0"/>
  </r>
  <r>
    <x v="1026"/>
    <n v="0"/>
  </r>
  <r>
    <x v="1027"/>
    <n v="73"/>
  </r>
  <r>
    <x v="1028"/>
    <n v="16"/>
  </r>
  <r>
    <x v="1029"/>
    <n v="13"/>
  </r>
  <r>
    <x v="1030"/>
    <n v="0"/>
  </r>
  <r>
    <x v="1031"/>
    <n v="0"/>
  </r>
  <r>
    <x v="1032"/>
    <n v="0"/>
  </r>
  <r>
    <x v="1033"/>
    <n v="0"/>
  </r>
  <r>
    <x v="1034"/>
    <n v="0"/>
  </r>
  <r>
    <x v="1035"/>
    <n v="0"/>
  </r>
  <r>
    <x v="1036"/>
    <n v="0"/>
  </r>
  <r>
    <x v="1037"/>
    <n v="0"/>
  </r>
  <r>
    <x v="1038"/>
    <n v="0"/>
  </r>
  <r>
    <x v="1039"/>
    <n v="0"/>
  </r>
  <r>
    <x v="1040"/>
    <n v="47"/>
  </r>
  <r>
    <x v="1041"/>
    <n v="0"/>
  </r>
  <r>
    <x v="1042"/>
    <n v="0"/>
  </r>
  <r>
    <x v="1043"/>
    <n v="0"/>
  </r>
  <r>
    <x v="1044"/>
    <n v="0"/>
  </r>
  <r>
    <x v="1045"/>
    <n v="0"/>
  </r>
  <r>
    <x v="1046"/>
    <n v="0"/>
  </r>
  <r>
    <x v="1047"/>
    <n v="0"/>
  </r>
  <r>
    <x v="1048"/>
    <n v="0"/>
  </r>
  <r>
    <x v="1049"/>
    <n v="0"/>
  </r>
  <r>
    <x v="1050"/>
    <n v="0"/>
  </r>
  <r>
    <x v="1051"/>
    <n v="13"/>
  </r>
  <r>
    <x v="1052"/>
    <n v="0"/>
  </r>
  <r>
    <x v="1053"/>
    <n v="0"/>
  </r>
  <r>
    <x v="1054"/>
    <n v="0"/>
  </r>
  <r>
    <x v="1055"/>
    <n v="0"/>
  </r>
  <r>
    <x v="1056"/>
    <n v="0"/>
  </r>
  <r>
    <x v="1057"/>
    <n v="12"/>
  </r>
  <r>
    <x v="1058"/>
    <n v="0"/>
  </r>
  <r>
    <x v="1059"/>
    <n v="0"/>
  </r>
  <r>
    <x v="1060"/>
    <n v="0"/>
  </r>
  <r>
    <x v="1061"/>
    <n v="22"/>
  </r>
  <r>
    <x v="1062"/>
    <n v="13"/>
  </r>
  <r>
    <x v="1063"/>
    <n v="0"/>
  </r>
  <r>
    <x v="1064"/>
    <n v="0"/>
  </r>
  <r>
    <x v="1065"/>
    <n v="0"/>
  </r>
  <r>
    <x v="1066"/>
    <n v="0"/>
  </r>
  <r>
    <x v="1067"/>
    <n v="0"/>
  </r>
  <r>
    <x v="1068"/>
    <n v="0"/>
  </r>
  <r>
    <x v="1069"/>
    <n v="0"/>
  </r>
  <r>
    <x v="1070"/>
    <n v="0"/>
  </r>
  <r>
    <x v="1071"/>
    <n v="0"/>
  </r>
  <r>
    <x v="1072"/>
    <n v="9"/>
  </r>
  <r>
    <x v="1073"/>
    <n v="17"/>
  </r>
  <r>
    <x v="1074"/>
    <n v="8"/>
  </r>
  <r>
    <x v="1075"/>
    <n v="40"/>
  </r>
  <r>
    <x v="1076"/>
    <n v="0"/>
  </r>
  <r>
    <x v="1077"/>
    <n v="0"/>
  </r>
  <r>
    <x v="1078"/>
    <n v="0"/>
  </r>
  <r>
    <x v="1079"/>
    <n v="0"/>
  </r>
  <r>
    <x v="1080"/>
    <n v="0"/>
  </r>
  <r>
    <x v="1081"/>
    <n v="0"/>
  </r>
  <r>
    <x v="1082"/>
    <n v="0"/>
  </r>
  <r>
    <x v="1083"/>
    <n v="0"/>
  </r>
  <r>
    <x v="1084"/>
    <n v="0"/>
  </r>
  <r>
    <x v="1085"/>
    <n v="13"/>
  </r>
  <r>
    <x v="1086"/>
    <n v="0"/>
  </r>
  <r>
    <x v="1087"/>
    <n v="50"/>
  </r>
  <r>
    <x v="1088"/>
    <n v="0"/>
  </r>
  <r>
    <x v="1089"/>
    <n v="0"/>
  </r>
  <r>
    <x v="1090"/>
    <n v="0"/>
  </r>
  <r>
    <x v="1091"/>
    <n v="0"/>
  </r>
  <r>
    <x v="1092"/>
    <n v="27"/>
  </r>
  <r>
    <x v="1093"/>
    <n v="81"/>
  </r>
  <r>
    <x v="1094"/>
    <n v="0"/>
  </r>
  <r>
    <x v="1095"/>
    <n v="0"/>
  </r>
  <r>
    <x v="1096"/>
    <n v="0"/>
  </r>
  <r>
    <x v="1097"/>
    <n v="0"/>
  </r>
  <r>
    <x v="1098"/>
    <n v="11"/>
  </r>
  <r>
    <x v="1099"/>
    <n v="6"/>
  </r>
  <r>
    <x v="1100"/>
    <n v="0"/>
  </r>
  <r>
    <x v="1101"/>
    <n v="0"/>
  </r>
  <r>
    <x v="1102"/>
    <n v="0"/>
  </r>
  <r>
    <x v="1103"/>
    <n v="8"/>
  </r>
  <r>
    <x v="1104"/>
    <n v="0"/>
  </r>
  <r>
    <x v="1105"/>
    <n v="0"/>
  </r>
  <r>
    <x v="1106"/>
    <n v="0"/>
  </r>
  <r>
    <x v="1107"/>
    <n v="18"/>
  </r>
  <r>
    <x v="1108"/>
    <n v="0"/>
  </r>
  <r>
    <x v="1109"/>
    <n v="0"/>
  </r>
  <r>
    <x v="1110"/>
    <n v="73"/>
  </r>
  <r>
    <x v="1111"/>
    <n v="0"/>
  </r>
  <r>
    <x v="1112"/>
    <n v="0"/>
  </r>
  <r>
    <x v="1113"/>
    <n v="0"/>
  </r>
  <r>
    <x v="1114"/>
    <n v="0"/>
  </r>
  <r>
    <x v="1115"/>
    <n v="0"/>
  </r>
  <r>
    <x v="1116"/>
    <n v="11"/>
  </r>
  <r>
    <x v="1117"/>
    <n v="12"/>
  </r>
  <r>
    <x v="1118"/>
    <n v="0"/>
  </r>
  <r>
    <x v="1119"/>
    <n v="0"/>
  </r>
  <r>
    <x v="1120"/>
    <n v="1"/>
  </r>
  <r>
    <x v="1121"/>
    <n v="18"/>
  </r>
  <r>
    <x v="1122"/>
    <n v="0"/>
  </r>
  <r>
    <x v="1123"/>
    <n v="0"/>
  </r>
  <r>
    <x v="1124"/>
    <n v="0"/>
  </r>
  <r>
    <x v="1125"/>
    <n v="0"/>
  </r>
  <r>
    <x v="1126"/>
    <n v="0"/>
  </r>
  <r>
    <x v="1127"/>
    <n v="57"/>
  </r>
  <r>
    <x v="1128"/>
    <n v="0"/>
  </r>
  <r>
    <x v="1129"/>
    <n v="57"/>
  </r>
  <r>
    <x v="1130"/>
    <n v="0"/>
  </r>
  <r>
    <x v="1131"/>
    <n v="59"/>
  </r>
  <r>
    <x v="1132"/>
    <n v="0"/>
  </r>
  <r>
    <x v="1133"/>
    <n v="0"/>
  </r>
  <r>
    <x v="1134"/>
    <n v="0"/>
  </r>
  <r>
    <x v="1135"/>
    <n v="0"/>
  </r>
  <r>
    <x v="1136"/>
    <n v="0"/>
  </r>
  <r>
    <x v="1137"/>
    <n v="31"/>
  </r>
  <r>
    <x v="1138"/>
    <n v="0"/>
  </r>
  <r>
    <x v="1139"/>
    <n v="136"/>
  </r>
  <r>
    <x v="1140"/>
    <n v="0"/>
  </r>
  <r>
    <x v="1141"/>
    <n v="68"/>
  </r>
  <r>
    <x v="1142"/>
    <n v="0"/>
  </r>
  <r>
    <x v="1143"/>
    <n v="0"/>
  </r>
  <r>
    <x v="1144"/>
    <n v="0"/>
  </r>
  <r>
    <x v="1145"/>
    <n v="0"/>
  </r>
  <r>
    <x v="1146"/>
    <n v="0"/>
  </r>
  <r>
    <x v="1147"/>
    <n v="0"/>
  </r>
  <r>
    <x v="1148"/>
    <n v="47"/>
  </r>
  <r>
    <x v="1149"/>
    <n v="0"/>
  </r>
  <r>
    <x v="1150"/>
    <n v="30"/>
  </r>
  <r>
    <x v="1151"/>
    <n v="68"/>
  </r>
  <r>
    <x v="1152"/>
    <n v="7"/>
  </r>
  <r>
    <x v="1153"/>
    <n v="68"/>
  </r>
  <r>
    <x v="1154"/>
    <n v="54"/>
  </r>
  <r>
    <x v="1155"/>
    <n v="0"/>
  </r>
  <r>
    <x v="1156"/>
    <n v="0"/>
  </r>
  <r>
    <x v="1157"/>
    <n v="0"/>
  </r>
  <r>
    <x v="1158"/>
    <n v="71"/>
  </r>
  <r>
    <x v="1159"/>
    <n v="0"/>
  </r>
  <r>
    <x v="1160"/>
    <n v="0"/>
  </r>
  <r>
    <x v="1161"/>
    <n v="7"/>
  </r>
  <r>
    <x v="1162"/>
    <n v="191"/>
  </r>
  <r>
    <x v="1163"/>
    <n v="112"/>
  </r>
  <r>
    <x v="1164"/>
    <n v="7"/>
  </r>
  <r>
    <x v="1165"/>
    <n v="0"/>
  </r>
  <r>
    <x v="1166"/>
    <n v="0"/>
  </r>
  <r>
    <x v="1167"/>
    <n v="147"/>
  </r>
  <r>
    <x v="1168"/>
    <n v="8"/>
  </r>
  <r>
    <x v="1169"/>
    <n v="95"/>
  </r>
  <r>
    <x v="1170"/>
    <n v="16"/>
  </r>
  <r>
    <x v="1171"/>
    <n v="0"/>
  </r>
  <r>
    <x v="1172"/>
    <n v="0"/>
  </r>
  <r>
    <x v="1173"/>
    <n v="0"/>
  </r>
  <r>
    <x v="1174"/>
    <n v="0"/>
  </r>
  <r>
    <x v="1175"/>
    <n v="10"/>
  </r>
  <r>
    <x v="1176"/>
    <n v="6"/>
  </r>
  <r>
    <x v="1177"/>
    <n v="24"/>
  </r>
  <r>
    <x v="1178"/>
    <n v="3"/>
  </r>
  <r>
    <x v="1179"/>
    <n v="65"/>
  </r>
  <r>
    <x v="1180"/>
    <n v="16"/>
  </r>
  <r>
    <x v="1181"/>
    <n v="121"/>
  </r>
  <r>
    <x v="1182"/>
    <n v="1"/>
  </r>
  <r>
    <x v="1183"/>
    <n v="0"/>
  </r>
  <r>
    <x v="1184"/>
    <n v="59"/>
  </r>
  <r>
    <x v="1185"/>
    <n v="8"/>
  </r>
  <r>
    <x v="1186"/>
    <n v="55"/>
  </r>
  <r>
    <x v="1187"/>
    <n v="63"/>
  </r>
  <r>
    <x v="1188"/>
    <n v="41"/>
  </r>
  <r>
    <x v="1189"/>
    <n v="40"/>
  </r>
  <r>
    <x v="1190"/>
    <n v="93"/>
  </r>
  <r>
    <x v="1191"/>
    <n v="5"/>
  </r>
  <r>
    <x v="1192"/>
    <n v="0"/>
  </r>
  <r>
    <x v="1193"/>
    <n v="6"/>
  </r>
  <r>
    <x v="1194"/>
    <n v="63"/>
  </r>
  <r>
    <x v="1195"/>
    <n v="37"/>
  </r>
  <r>
    <x v="1196"/>
    <n v="108"/>
  </r>
  <r>
    <x v="1197"/>
    <n v="56"/>
  </r>
  <r>
    <x v="1198"/>
    <n v="25"/>
  </r>
  <r>
    <x v="1199"/>
    <n v="74"/>
  </r>
  <r>
    <x v="1200"/>
    <n v="12"/>
  </r>
  <r>
    <x v="1201"/>
    <n v="0"/>
  </r>
  <r>
    <x v="1202"/>
    <n v="0"/>
  </r>
  <r>
    <x v="1203"/>
    <n v="0"/>
  </r>
  <r>
    <x v="1204"/>
    <n v="21"/>
  </r>
  <r>
    <x v="1205"/>
    <n v="0"/>
  </r>
  <r>
    <x v="1206"/>
    <n v="0"/>
  </r>
  <r>
    <x v="1207"/>
    <n v="0"/>
  </r>
  <r>
    <x v="1208"/>
    <n v="5"/>
  </r>
  <r>
    <x v="1209"/>
    <n v="108"/>
  </r>
  <r>
    <x v="1210"/>
    <n v="8"/>
  </r>
  <r>
    <x v="1211"/>
    <n v="55"/>
  </r>
  <r>
    <x v="1212"/>
    <n v="59"/>
  </r>
  <r>
    <x v="1213"/>
    <n v="3"/>
  </r>
  <r>
    <x v="1214"/>
    <n v="77"/>
  </r>
  <r>
    <x v="1215"/>
    <n v="75"/>
  </r>
  <r>
    <x v="1216"/>
    <n v="13"/>
  </r>
  <r>
    <x v="1217"/>
    <n v="4"/>
  </r>
  <r>
    <x v="1218"/>
    <n v="9"/>
  </r>
  <r>
    <x v="1219"/>
    <n v="55"/>
  </r>
  <r>
    <x v="1220"/>
    <n v="0"/>
  </r>
  <r>
    <x v="1221"/>
    <n v="210"/>
  </r>
  <r>
    <x v="1222"/>
    <n v="0"/>
  </r>
  <r>
    <x v="1223"/>
    <n v="36"/>
  </r>
  <r>
    <x v="1224"/>
    <n v="20"/>
  </r>
  <r>
    <x v="1225"/>
    <n v="13"/>
  </r>
  <r>
    <x v="1226"/>
    <n v="63"/>
  </r>
  <r>
    <x v="1227"/>
    <n v="41"/>
  </r>
  <r>
    <x v="1228"/>
    <n v="0"/>
  </r>
  <r>
    <x v="1229"/>
    <n v="0"/>
  </r>
  <r>
    <x v="1230"/>
    <n v="8"/>
  </r>
  <r>
    <x v="1231"/>
    <n v="65"/>
  </r>
  <r>
    <x v="1232"/>
    <n v="48"/>
  </r>
  <r>
    <x v="1233"/>
    <n v="97"/>
  </r>
  <r>
    <x v="1234"/>
    <n v="0"/>
  </r>
  <r>
    <x v="1235"/>
    <n v="4"/>
  </r>
  <r>
    <x v="1236"/>
    <n v="9"/>
  </r>
  <r>
    <x v="1237"/>
    <n v="4"/>
  </r>
  <r>
    <x v="1238"/>
    <n v="87"/>
  </r>
  <r>
    <x v="1239"/>
    <n v="0"/>
  </r>
  <r>
    <x v="1240"/>
    <n v="66"/>
  </r>
  <r>
    <x v="1241"/>
    <n v="143"/>
  </r>
  <r>
    <x v="1242"/>
    <n v="84"/>
  </r>
  <r>
    <x v="1243"/>
    <n v="58"/>
  </r>
  <r>
    <x v="1244"/>
    <n v="24"/>
  </r>
  <r>
    <x v="1245"/>
    <n v="32"/>
  </r>
  <r>
    <x v="1246"/>
    <n v="52"/>
  </r>
  <r>
    <x v="1247"/>
    <n v="36"/>
  </r>
  <r>
    <x v="1248"/>
    <n v="11"/>
  </r>
  <r>
    <x v="1249"/>
    <n v="0"/>
  </r>
  <r>
    <x v="1250"/>
    <n v="143"/>
  </r>
  <r>
    <x v="1251"/>
    <n v="68"/>
  </r>
  <r>
    <x v="1252"/>
    <n v="46"/>
  </r>
  <r>
    <x v="1253"/>
    <n v="115"/>
  </r>
  <r>
    <x v="1254"/>
    <n v="315"/>
  </r>
  <r>
    <x v="1255"/>
    <n v="53"/>
  </r>
  <r>
    <x v="1256"/>
    <n v="0"/>
  </r>
  <r>
    <x v="1257"/>
    <n v="0"/>
  </r>
  <r>
    <x v="1258"/>
    <n v="59"/>
  </r>
  <r>
    <x v="1259"/>
    <n v="0"/>
  </r>
  <r>
    <x v="1260"/>
    <n v="45"/>
  </r>
  <r>
    <x v="1261"/>
    <n v="66"/>
  </r>
  <r>
    <x v="1262"/>
    <n v="0"/>
  </r>
  <r>
    <x v="1263"/>
    <n v="58"/>
  </r>
  <r>
    <x v="1264"/>
    <n v="1"/>
  </r>
  <r>
    <x v="1265"/>
    <n v="0"/>
  </r>
  <r>
    <x v="1266"/>
    <n v="279"/>
  </r>
  <r>
    <x v="1267"/>
    <n v="104"/>
  </r>
  <r>
    <x v="1268"/>
    <n v="0"/>
  </r>
  <r>
    <x v="1269"/>
    <n v="82"/>
  </r>
  <r>
    <x v="1270"/>
    <n v="224"/>
  </r>
  <r>
    <x v="1271"/>
    <n v="40"/>
  </r>
  <r>
    <x v="1272"/>
    <n v="180"/>
  </r>
  <r>
    <x v="1273"/>
    <n v="76"/>
  </r>
  <r>
    <x v="1274"/>
    <n v="0"/>
  </r>
  <r>
    <x v="1275"/>
    <n v="12"/>
  </r>
  <r>
    <x v="1276"/>
    <n v="182"/>
  </r>
  <r>
    <x v="1277"/>
    <n v="0"/>
  </r>
  <r>
    <x v="1278"/>
    <n v="52"/>
  </r>
  <r>
    <x v="1279"/>
    <n v="2"/>
  </r>
  <r>
    <x v="1280"/>
    <n v="110"/>
  </r>
  <r>
    <x v="1281"/>
    <n v="282"/>
  </r>
  <r>
    <x v="1282"/>
    <n v="162"/>
  </r>
  <r>
    <x v="1283"/>
    <n v="34"/>
  </r>
  <r>
    <x v="1284"/>
    <n v="140"/>
  </r>
  <r>
    <x v="1285"/>
    <n v="73"/>
  </r>
  <r>
    <x v="1286"/>
    <n v="0"/>
  </r>
  <r>
    <x v="1287"/>
    <n v="1"/>
  </r>
  <r>
    <x v="1288"/>
    <n v="23"/>
  </r>
  <r>
    <x v="1289"/>
    <n v="22"/>
  </r>
  <r>
    <x v="1290"/>
    <n v="0"/>
  </r>
  <r>
    <x v="1291"/>
    <n v="0"/>
  </r>
  <r>
    <x v="1292"/>
    <n v="0"/>
  </r>
  <r>
    <x v="1293"/>
    <n v="13"/>
  </r>
  <r>
    <x v="1294"/>
    <n v="28"/>
  </r>
  <r>
    <x v="1295"/>
    <n v="159"/>
  </r>
  <r>
    <x v="1296"/>
    <n v="312"/>
  </r>
  <r>
    <x v="1297"/>
    <n v="1"/>
  </r>
  <r>
    <x v="1298"/>
    <n v="377"/>
  </r>
  <r>
    <x v="1299"/>
    <n v="53"/>
  </r>
  <r>
    <x v="1300"/>
    <n v="129"/>
  </r>
  <r>
    <x v="1301"/>
    <n v="117"/>
  </r>
  <r>
    <x v="1302"/>
    <n v="57"/>
  </r>
  <r>
    <x v="1303"/>
    <n v="118"/>
  </r>
  <r>
    <x v="1304"/>
    <n v="67"/>
  </r>
  <r>
    <x v="1305"/>
    <n v="0"/>
  </r>
  <r>
    <x v="1306"/>
    <n v="48"/>
  </r>
  <r>
    <x v="1307"/>
    <n v="0"/>
  </r>
  <r>
    <x v="1308"/>
    <n v="9"/>
  </r>
  <r>
    <x v="1309"/>
    <n v="14"/>
  </r>
  <r>
    <x v="1310"/>
    <n v="17"/>
  </r>
  <r>
    <x v="1311"/>
    <n v="45"/>
  </r>
  <r>
    <x v="1312"/>
    <n v="118"/>
  </r>
  <r>
    <x v="1313"/>
    <n v="41"/>
  </r>
  <r>
    <x v="1314"/>
    <n v="0"/>
  </r>
  <r>
    <x v="1315"/>
    <n v="4"/>
  </r>
  <r>
    <x v="1316"/>
    <n v="239"/>
  </r>
  <r>
    <x v="1317"/>
    <n v="0"/>
  </r>
  <r>
    <x v="1318"/>
    <n v="50"/>
  </r>
  <r>
    <x v="1319"/>
    <n v="0"/>
  </r>
  <r>
    <x v="1320"/>
    <n v="0"/>
  </r>
  <r>
    <x v="1321"/>
    <n v="0"/>
  </r>
  <r>
    <x v="1322"/>
    <n v="0"/>
  </r>
  <r>
    <x v="1323"/>
    <n v="0"/>
  </r>
  <r>
    <x v="1324"/>
    <n v="0"/>
  </r>
  <r>
    <x v="1325"/>
    <n v="0"/>
  </r>
  <r>
    <x v="1326"/>
    <n v="0"/>
  </r>
  <r>
    <x v="1327"/>
    <n v="0"/>
  </r>
  <r>
    <x v="1328"/>
    <n v="0"/>
  </r>
  <r>
    <x v="1329"/>
    <n v="0"/>
  </r>
  <r>
    <x v="1330"/>
    <n v="0"/>
  </r>
  <r>
    <x v="1331"/>
    <n v="0"/>
  </r>
  <r>
    <x v="1332"/>
    <n v="0"/>
  </r>
  <r>
    <x v="1333"/>
    <n v="0"/>
  </r>
  <r>
    <x v="1334"/>
    <n v="121"/>
  </r>
  <r>
    <x v="1335"/>
    <n v="123"/>
  </r>
  <r>
    <x v="1336"/>
    <n v="154"/>
  </r>
  <r>
    <x v="1337"/>
    <n v="224"/>
  </r>
  <r>
    <x v="1338"/>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4F4E6F-A471-F047-9124-9E9FBF56BD98}" name="PivotTable4"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9" firstHeaderRow="1" firstDataRow="1" firstDataCol="1"/>
  <pivotFields count="4">
    <pivotField axis="axisRow" numFmtId="166" showAll="0">
      <items count="15">
        <item x="0"/>
        <item x="1"/>
        <item x="2"/>
        <item x="3"/>
        <item x="4"/>
        <item x="5"/>
        <item x="6"/>
        <item x="7"/>
        <item x="8"/>
        <item x="9"/>
        <item x="10"/>
        <item x="11"/>
        <item x="12"/>
        <item x="13"/>
        <item t="default"/>
      </items>
    </pivotField>
    <pivotField dataField="1" showAll="0"/>
    <pivotField showAll="0">
      <items count="7">
        <item sd="0" x="0"/>
        <item sd="0" x="1"/>
        <item sd="0" x="2"/>
        <item sd="0" x="3"/>
        <item sd="0" x="4"/>
        <item sd="0" x="5"/>
        <item t="default"/>
      </items>
    </pivotField>
    <pivotField axis="axisRow" showAll="0">
      <items count="8">
        <item sd="0" x="0"/>
        <item x="1"/>
        <item x="2"/>
        <item x="3"/>
        <item x="4"/>
        <item x="5"/>
        <item sd="0" x="6"/>
        <item t="default"/>
      </items>
    </pivotField>
  </pivotFields>
  <rowFields count="2">
    <field x="3"/>
    <field x="0"/>
  </rowFields>
  <rowItems count="56">
    <i>
      <x v="1"/>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x v="5"/>
    </i>
    <i r="1">
      <x v="1"/>
    </i>
    <i r="1">
      <x v="2"/>
    </i>
    <i r="1">
      <x v="3"/>
    </i>
    <i r="1">
      <x v="4"/>
    </i>
    <i r="1">
      <x v="5"/>
    </i>
    <i r="1">
      <x v="6"/>
    </i>
    <i r="1">
      <x v="7"/>
    </i>
    <i r="1">
      <x v="8"/>
    </i>
    <i r="1">
      <x v="9"/>
    </i>
    <i r="1">
      <x v="10"/>
    </i>
    <i r="1">
      <x v="11"/>
    </i>
    <i t="grand">
      <x/>
    </i>
  </rowItems>
  <colItems count="1">
    <i/>
  </colItems>
  <dataFields count="1">
    <dataField name="Sum of Daily arrive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3" xr16:uid="{F62A0A60-301F-418A-A0BF-02EEC76BBBDC}" autoFormatId="16" applyNumberFormats="0" applyBorderFormats="0" applyFontFormats="0" applyPatternFormats="0" applyAlignmentFormats="0" applyWidthHeightFormats="0">
  <queryTableRefresh nextId="7">
    <queryTableFields count="6">
      <queryTableField id="1" name="Column1.month" tableColumnId="1"/>
      <queryTableField id="2" name="Column1.year" tableColumnId="2"/>
      <queryTableField id="3" name="Column1.male" tableColumnId="3"/>
      <queryTableField id="4" name="Column1.female" tableColumnId="4"/>
      <queryTableField id="5" name="Column1.children" tableColumnId="5"/>
      <queryTableField id="6" name="Column1.uac" tableColumnId="6"/>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0" connectionId="18" xr16:uid="{68203623-EC8A-4F91-A503-A19A684537DD}" autoFormatId="16" applyNumberFormats="0" applyBorderFormats="0" applyFontFormats="0" applyPatternFormats="0" applyAlignmentFormats="0" applyWidthHeightFormats="0">
  <queryTableRefresh nextId="7" unboundColumnsRight="2">
    <queryTableFields count="6">
      <queryTableField id="1" name="Column1.pop_origin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1" connectionId="10" xr16:uid="{0AB17164-C10F-4A29-8EE1-638A37763EBB}"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12" connectionId="9" xr16:uid="{73C40857-D0F6-4CA8-993E-C5DC10E22963}"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13" connectionId="6" xr16:uid="{F6616910-79F3-426E-B353-D863B3D7CD1F}"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ExternalData_14" connectionId="8" xr16:uid="{CF87D1D8-B02A-4AD1-8CCE-B4DABCB47A72}"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ExternalData_15" connectionId="7" xr16:uid="{D2F3A456-BA9D-4671-A18B-7B32010F32DD}"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ExternalData_16" connectionId="30" xr16:uid="{3A364F23-474B-4853-BCB4-552F11685207}" autoFormatId="16" applyNumberFormats="0" applyBorderFormats="0" applyFontFormats="0" applyPatternFormats="0" applyAlignmentFormats="0" applyWidthHeightFormats="0">
  <queryTableRefresh nextId="5">
    <queryTableFields count="4">
      <queryTableField id="1" name="Name" tableColumnId="1"/>
      <queryTableField id="2" name="Value.month" tableColumnId="2"/>
      <queryTableField id="3" name="Value.year" tableColumnId="3"/>
      <queryTableField id="4" name="Value.individuals" tableColumnId="4"/>
    </queryTableFields>
  </queryTableRefresh>
</queryTable>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ExternalData_17" connectionId="31" xr16:uid="{CA7B2EE8-8CC9-45C0-B20B-5505E7D5981A}" autoFormatId="16" applyNumberFormats="0" applyBorderFormats="0" applyFontFormats="0" applyPatternFormats="0" applyAlignmentFormats="0" applyWidthHeightFormats="0">
  <queryTableRefresh nextId="5">
    <queryTableFields count="4">
      <queryTableField id="1" name="Name" tableColumnId="1"/>
      <queryTableField id="2" name="Value.month" tableColumnId="2"/>
      <queryTableField id="3" name="Value.year" tableColumnId="3"/>
      <queryTableField id="4" name="Value.individuals" tableColumnId="4"/>
    </queryTableFields>
  </queryTableRefresh>
</queryTable>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ExternalData_18" connectionId="29" xr16:uid="{2E3CC1A2-146A-4947-AB9E-61B9BDB7791F}" autoFormatId="16" applyNumberFormats="0" applyBorderFormats="0" applyFontFormats="0" applyPatternFormats="0" applyAlignmentFormats="0" applyWidthHeightFormats="0">
  <queryTableRefresh nextId="6" unboundColumnsRight="1">
    <queryTableFields count="5">
      <queryTableField id="1" name="Name" tableColumnId="1"/>
      <queryTableField id="2" name="Value.month" tableColumnId="2"/>
      <queryTableField id="3" name="Value.year" tableColumnId="3"/>
      <queryTableField id="4" name="Value.individuals" tableColumnId="4"/>
      <queryTableField id="5" dataBound="0" tableColumnId="5"/>
    </queryTableFields>
  </queryTableRefresh>
</queryTable>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ExternalData_19" connectionId="21" xr16:uid="{5492EFCF-48EC-4824-B5F0-793855DA6589}" autoFormatId="16" applyNumberFormats="0" applyBorderFormats="0" applyFontFormats="0" applyPatternFormats="0" applyAlignmentFormats="0" applyWidthHeightFormats="0">
  <queryTableRefresh nextId="8" unboundColumnsRight="2">
    <queryTableFields count="6">
      <queryTableField id="1" name="Column1.pop_origin_name" tableColumnId="1"/>
      <queryTableField id="3" name="Column1.month" tableColumnId="3"/>
      <queryTableField id="4" name="Column1.year" tableColumnId="4"/>
      <queryTableField id="5" name="Column1.individuals" tableColumnId="5"/>
      <queryTableField id="6" dataBound="0" tableColumnId="6"/>
      <queryTableField id="7" dataBound="0" tableColumnId="7"/>
    </queryTableFields>
    <queryTableDeletedFields count="1">
      <deletedField name="Column1.date"/>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5" xr16:uid="{6830D7A1-46BF-4577-B5E6-8CDAA99B8F2C}" autoFormatId="16" applyNumberFormats="0" applyBorderFormats="0" applyFontFormats="0" applyPatternFormats="0" applyAlignmentFormats="0" applyWidthHeightFormats="0">
  <queryTableRefresh nextId="7">
    <queryTableFields count="6">
      <queryTableField id="1" name="Column1.month" tableColumnId="1"/>
      <queryTableField id="2" name="Column1.year" tableColumnId="2"/>
      <queryTableField id="3" name="Column1.male" tableColumnId="3"/>
      <queryTableField id="4" name="Column1.female" tableColumnId="4"/>
      <queryTableField id="5" name="Column1.children" tableColumnId="5"/>
      <queryTableField id="6" name="Column1.uac" tableColumnId="6"/>
    </queryTableFields>
  </queryTableRefresh>
</queryTable>
</file>

<file path=xl/queryTables/queryTable20.xml><?xml version="1.0" encoding="utf-8"?>
<queryTable xmlns="http://schemas.openxmlformats.org/spreadsheetml/2006/main" xmlns:mc="http://schemas.openxmlformats.org/markup-compatibility/2006" xmlns:xr16="http://schemas.microsoft.com/office/spreadsheetml/2017/revision16" mc:Ignorable="xr16" name="ExternalData_20" connectionId="37" xr16:uid="{C410AB6C-719B-4E09-82F8-80BF21776A22}" autoFormatId="16" applyNumberFormats="0" applyBorderFormats="0" applyFontFormats="0" applyPatternFormats="0" applyAlignmentFormats="0" applyWidthHeightFormats="0">
  <queryTableRefresh nextId="5" unboundColumnsRight="1">
    <queryTableFields count="4">
      <queryTableField id="1" name="Column1.month" tableColumnId="1"/>
      <queryTableField id="2" name="Column1.year" tableColumnId="2"/>
      <queryTableField id="3" name="Column1.individuals" tableColumnId="3"/>
      <queryTableField id="4" dataBound="0" tableColumnId="4"/>
    </queryTableFields>
  </queryTableRefresh>
</queryTable>
</file>

<file path=xl/queryTables/queryTable21.xml><?xml version="1.0" encoding="utf-8"?>
<queryTable xmlns="http://schemas.openxmlformats.org/spreadsheetml/2006/main" xmlns:mc="http://schemas.openxmlformats.org/markup-compatibility/2006" xmlns:xr16="http://schemas.microsoft.com/office/spreadsheetml/2017/revision16" mc:Ignorable="xr16" name="ExternalData_22" connectionId="39" xr16:uid="{7363A1A8-FCB4-4F1C-8D76-9CF23F3FFDE7}" autoFormatId="16" applyNumberFormats="0" applyBorderFormats="0" applyFontFormats="0" applyPatternFormats="0" applyAlignmentFormats="0" applyWidthHeightFormats="0">
  <queryTableRefresh nextId="5" unboundColumnsRight="1">
    <queryTableFields count="4">
      <queryTableField id="1" name="Column1.month" tableColumnId="1"/>
      <queryTableField id="2" name="Column1.year" tableColumnId="2"/>
      <queryTableField id="3" name="Column1.individuals" tableColumnId="3"/>
      <queryTableField id="4" dataBound="0" tableColumnId="4"/>
    </queryTableFields>
  </queryTableRefresh>
</queryTable>
</file>

<file path=xl/queryTables/queryTable22.xml><?xml version="1.0" encoding="utf-8"?>
<queryTable xmlns="http://schemas.openxmlformats.org/spreadsheetml/2006/main" xmlns:mc="http://schemas.openxmlformats.org/markup-compatibility/2006" xmlns:xr16="http://schemas.microsoft.com/office/spreadsheetml/2017/revision16" mc:Ignorable="xr16" name="ExternalData_21" connectionId="38" xr16:uid="{0FCD4EE3-20E7-4AE9-8765-F657BE7DBED7}" autoFormatId="16" applyNumberFormats="0" applyBorderFormats="0" applyFontFormats="0" applyPatternFormats="0" applyAlignmentFormats="0" applyWidthHeightFormats="0">
  <queryTableRefresh nextId="5" unboundColumnsRight="1">
    <queryTableFields count="4">
      <queryTableField id="1" name="Column1.month" tableColumnId="1"/>
      <queryTableField id="2" name="Column1.year" tableColumnId="2"/>
      <queryTableField id="3" name="Column1.individuals" tableColumnId="3"/>
      <queryTableField id="4" dataBound="0" tableColumnId="4"/>
    </queryTableFields>
  </queryTableRefresh>
</queryTable>
</file>

<file path=xl/queryTables/queryTable23.xml><?xml version="1.0" encoding="utf-8"?>
<queryTable xmlns="http://schemas.openxmlformats.org/spreadsheetml/2006/main" xmlns:mc="http://schemas.openxmlformats.org/markup-compatibility/2006" xmlns:xr16="http://schemas.microsoft.com/office/spreadsheetml/2017/revision16" mc:Ignorable="xr16" name="ExternalData_23" connectionId="35" xr16:uid="{80EF8DA4-7B06-4385-8CC3-CD975D33E541}" autoFormatId="16" applyNumberFormats="0" applyBorderFormats="0" applyFontFormats="0" applyPatternFormats="0" applyAlignmentFormats="0" applyWidthHeightFormats="0">
  <queryTableRefresh nextId="5" unboundColumnsRight="1">
    <queryTableFields count="4">
      <queryTableField id="1" name="Column1.month" tableColumnId="1"/>
      <queryTableField id="2" name="Column1.year" tableColumnId="2"/>
      <queryTableField id="3" name="Column1.individuals" tableColumnId="3"/>
      <queryTableField id="4" dataBound="0" tableColumnId="4"/>
    </queryTableFields>
  </queryTableRefresh>
</queryTable>
</file>

<file path=xl/queryTables/queryTable24.xml><?xml version="1.0" encoding="utf-8"?>
<queryTable xmlns="http://schemas.openxmlformats.org/spreadsheetml/2006/main" xmlns:mc="http://schemas.openxmlformats.org/markup-compatibility/2006" xmlns:xr16="http://schemas.microsoft.com/office/spreadsheetml/2017/revision16" mc:Ignorable="xr16" name="ExternalData_24" connectionId="32" xr16:uid="{C66F2413-2257-490C-8FCF-E908DC7D7802}" autoFormatId="16" applyNumberFormats="0" applyBorderFormats="0" applyFontFormats="0" applyPatternFormats="0" applyAlignmentFormats="0" applyWidthHeightFormats="0">
  <queryTableRefresh nextId="5" unboundColumnsRight="1">
    <queryTableFields count="4">
      <queryTableField id="1" name="Column1.month" tableColumnId="1"/>
      <queryTableField id="2" name="Column1.year" tableColumnId="2"/>
      <queryTableField id="3" name="Column1.individuals" tableColumnId="3"/>
      <queryTableField id="4" dataBound="0" tableColumnId="4"/>
    </queryTableFields>
  </queryTableRefresh>
</queryTable>
</file>

<file path=xl/queryTables/queryTable25.xml><?xml version="1.0" encoding="utf-8"?>
<queryTable xmlns="http://schemas.openxmlformats.org/spreadsheetml/2006/main" xmlns:mc="http://schemas.openxmlformats.org/markup-compatibility/2006" xmlns:xr16="http://schemas.microsoft.com/office/spreadsheetml/2017/revision16" mc:Ignorable="xr16" name="ExternalData_25" connectionId="33" xr16:uid="{4513EB24-D127-4FDD-892E-4D435C18BA24}"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26.xml><?xml version="1.0" encoding="utf-8"?>
<queryTable xmlns="http://schemas.openxmlformats.org/spreadsheetml/2006/main" xmlns:mc="http://schemas.openxmlformats.org/markup-compatibility/2006" xmlns:xr16="http://schemas.microsoft.com/office/spreadsheetml/2017/revision16" mc:Ignorable="xr16" name="ExternalData_26" connectionId="34" xr16:uid="{CE2FF4C2-4401-49CD-A953-F998F0BCC943}"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27.xml><?xml version="1.0" encoding="utf-8"?>
<queryTable xmlns="http://schemas.openxmlformats.org/spreadsheetml/2006/main" xmlns:mc="http://schemas.openxmlformats.org/markup-compatibility/2006" xmlns:xr16="http://schemas.microsoft.com/office/spreadsheetml/2017/revision16" mc:Ignorable="xr16" name="ExternalData_27" connectionId="11" xr16:uid="{C7B7B1B7-1802-4431-A78C-2FEB80919B12}" autoFormatId="16" applyNumberFormats="0" applyBorderFormats="0" applyFontFormats="0" applyPatternFormats="0" applyAlignmentFormats="0" applyWidthHeightFormats="0">
  <queryTableRefresh nextId="5">
    <queryTableFields count="4">
      <queryTableField id="1" name="Column1.date" tableColumnId="1"/>
      <queryTableField id="2" name="Column1.month" tableColumnId="2"/>
      <queryTableField id="3" name="Column1.year" tableColumnId="3"/>
      <queryTableField id="4" name="Column1.individuals" tableColumnId="4"/>
    </queryTableFields>
  </queryTableRefresh>
</queryTable>
</file>

<file path=xl/queryTables/queryTable28.xml><?xml version="1.0" encoding="utf-8"?>
<queryTable xmlns="http://schemas.openxmlformats.org/spreadsheetml/2006/main" xmlns:mc="http://schemas.openxmlformats.org/markup-compatibility/2006" xmlns:xr16="http://schemas.microsoft.com/office/spreadsheetml/2017/revision16" mc:Ignorable="xr16" name="ExternalData_28" connectionId="40" xr16:uid="{EFE18C5F-1F3D-4990-A503-BAF01AE1E9CA}"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29.xml><?xml version="1.0" encoding="utf-8"?>
<queryTable xmlns="http://schemas.openxmlformats.org/spreadsheetml/2006/main" xmlns:mc="http://schemas.openxmlformats.org/markup-compatibility/2006" xmlns:xr16="http://schemas.microsoft.com/office/spreadsheetml/2017/revision16" mc:Ignorable="xr16" name="ExternalData_29" connectionId="41" xr16:uid="{03920780-66C0-4600-98A3-948E260C96B9}" autoFormatId="16" applyNumberFormats="0" applyBorderFormats="0" applyFontFormats="0" applyPatternFormats="0" applyAlignmentFormats="0" applyWidthHeightFormats="0">
  <queryTableRefresh nextId="4">
    <queryTableFields count="3">
      <queryTableField id="1" name="Column1.month" tableColumnId="1"/>
      <queryTableField id="2" name="Column1.year" tableColumnId="2"/>
      <queryTableField id="3" name="Column1.individual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26" xr16:uid="{6C7CB1E7-7DDC-45EE-92D0-89EBE2A87EB6}" autoFormatId="16" applyNumberFormats="0" applyBorderFormats="0" applyFontFormats="0" applyPatternFormats="0" applyAlignmentFormats="0" applyWidthHeightFormats="0">
  <queryTableRefresh nextId="7">
    <queryTableFields count="6">
      <queryTableField id="1" name="Column1.month" tableColumnId="1"/>
      <queryTableField id="2" name="Column1.year" tableColumnId="2"/>
      <queryTableField id="3" name="Column1.male" tableColumnId="3"/>
      <queryTableField id="4" name="Column1.female" tableColumnId="4"/>
      <queryTableField id="5" name="Column1.children" tableColumnId="5"/>
      <queryTableField id="6" name="Column1.uac" tableColumnId="6"/>
    </queryTableFields>
  </queryTableRefresh>
</queryTable>
</file>

<file path=xl/queryTables/queryTable30.xml><?xml version="1.0" encoding="utf-8"?>
<queryTable xmlns="http://schemas.openxmlformats.org/spreadsheetml/2006/main" xmlns:mc="http://schemas.openxmlformats.org/markup-compatibility/2006" xmlns:xr16="http://schemas.microsoft.com/office/spreadsheetml/2017/revision16" mc:Ignorable="xr16" name="ExternalData_30" connectionId="22" xr16:uid="{E5887992-A53A-4744-9E32-6B6C34A9BF56}" autoFormatId="16" applyNumberFormats="0" applyBorderFormats="0" applyFontFormats="0" applyPatternFormats="0" applyAlignmentFormats="0" applyWidthHeightFormats="0">
  <queryTableRefresh nextId="8" unboundColumnsRight="2">
    <queryTableFields count="7">
      <queryTableField id="1" name="Column1.pop_origin_name" tableColumnId="1"/>
      <queryTableField id="2" name="Column1.date" tableColumnId="2"/>
      <queryTableField id="3" name="Column1.month" tableColumnId="3"/>
      <queryTableField id="4" name="Column1.year" tableColumnId="4"/>
      <queryTableField id="5" name="Column1.individuals" tableColumnId="5"/>
      <queryTableField id="6" dataBound="0" tableColumnId="6"/>
      <queryTableField id="7" dataBound="0" tableColumnId="7"/>
    </queryTableFields>
  </queryTableRefresh>
</queryTable>
</file>

<file path=xl/queryTables/queryTable31.xml><?xml version="1.0" encoding="utf-8"?>
<queryTable xmlns="http://schemas.openxmlformats.org/spreadsheetml/2006/main" xmlns:mc="http://schemas.openxmlformats.org/markup-compatibility/2006" xmlns:xr16="http://schemas.microsoft.com/office/spreadsheetml/2017/revision16" mc:Ignorable="xr16" name="ExternalData_31" connectionId="12" xr16:uid="{AA2ACD6A-F0CC-4FBF-8809-89C4CD0E30DB}" autoFormatId="16" applyNumberFormats="0" applyBorderFormats="0" applyFontFormats="0" applyPatternFormats="0" applyAlignmentFormats="0" applyWidthHeightFormats="0">
  <queryTableRefresh nextId="5">
    <queryTableFields count="4">
      <queryTableField id="1" name="Column1.date" tableColumnId="1"/>
      <queryTableField id="2" name="Column1.month" tableColumnId="2"/>
      <queryTableField id="3" name="Column1.year" tableColumnId="3"/>
      <queryTableField id="4" name="Column1.individuals" tableColumnId="4"/>
    </queryTableFields>
  </queryTableRefresh>
</queryTable>
</file>

<file path=xl/queryTables/queryTable32.xml><?xml version="1.0" encoding="utf-8"?>
<queryTable xmlns="http://schemas.openxmlformats.org/spreadsheetml/2006/main" xmlns:mc="http://schemas.openxmlformats.org/markup-compatibility/2006" xmlns:xr16="http://schemas.microsoft.com/office/spreadsheetml/2017/revision16" mc:Ignorable="xr16" name="ExternalData_32" connectionId="13" xr16:uid="{AF1FF6AF-3711-4B9A-8D0D-745C7F5B5574}" autoFormatId="16" applyNumberFormats="0" applyBorderFormats="0" applyFontFormats="0" applyPatternFormats="0" applyAlignmentFormats="0" applyWidthHeightFormats="0">
  <queryTableRefresh nextId="5">
    <queryTableFields count="4">
      <queryTableField id="1" name="Column1.date" tableColumnId="1"/>
      <queryTableField id="2" name="Column1.month" tableColumnId="2"/>
      <queryTableField id="3" name="Column1.year" tableColumnId="3"/>
      <queryTableField id="4" name="Column1.individuals" tableColumnId="4"/>
    </queryTableFields>
  </queryTableRefresh>
</queryTable>
</file>

<file path=xl/queryTables/queryTable33.xml><?xml version="1.0" encoding="utf-8"?>
<queryTable xmlns="http://schemas.openxmlformats.org/spreadsheetml/2006/main" xmlns:mc="http://schemas.openxmlformats.org/markup-compatibility/2006" xmlns:xr16="http://schemas.microsoft.com/office/spreadsheetml/2017/revision16" mc:Ignorable="xr16" name="ExternalData_33" connectionId="14" xr16:uid="{2A79936A-1C82-4034-BC22-F706ED8DF750}" autoFormatId="16" applyNumberFormats="0" applyBorderFormats="0" applyFontFormats="0" applyPatternFormats="0" applyAlignmentFormats="0" applyWidthHeightFormats="0">
  <queryTableRefresh nextId="5">
    <queryTableFields count="4">
      <queryTableField id="1" name="Column1.date" tableColumnId="1"/>
      <queryTableField id="2" name="Column1.month" tableColumnId="2"/>
      <queryTableField id="3" name="Column1.year" tableColumnId="3"/>
      <queryTableField id="4" name="Column1.individuals" tableColumnId="4"/>
    </queryTableFields>
  </queryTableRefresh>
</queryTable>
</file>

<file path=xl/queryTables/queryTable34.xml><?xml version="1.0" encoding="utf-8"?>
<queryTable xmlns="http://schemas.openxmlformats.org/spreadsheetml/2006/main" xmlns:mc="http://schemas.openxmlformats.org/markup-compatibility/2006" xmlns:xr16="http://schemas.microsoft.com/office/spreadsheetml/2017/revision16" mc:Ignorable="xr16" name="ExternalData_1" connectionId="15" xr16:uid="{9602C261-83C4-4F92-8B22-3915E5939660}" autoFormatId="0" applyNumberFormats="0" applyBorderFormats="0" applyFontFormats="1" applyPatternFormats="1" applyAlignmentFormats="0" applyWidthHeightFormats="0">
  <queryTableRefresh preserveSortFilterLayout="0" nextId="7" unboundColumnsRight="2">
    <queryTableFields count="6">
      <queryTableField id="1" name="Country of Origin" tableColumnId="1"/>
      <queryTableField id="2" name="Arrival Month" tableColumnId="2"/>
      <queryTableField id="3" name="Arrival year" tableColumnId="3"/>
      <queryTableField id="4" name="Number of Individuals arrived" tableColumnId="4"/>
      <queryTableField id="5" dataBound="0" tableColumnId="5"/>
      <queryTableField id="6" dataBound="0" tableColumnId="6"/>
    </queryTableFields>
  </queryTableRefresh>
</queryTable>
</file>

<file path=xl/queryTables/queryTable35.xml><?xml version="1.0" encoding="utf-8"?>
<queryTable xmlns="http://schemas.openxmlformats.org/spreadsheetml/2006/main" xmlns:mc="http://schemas.openxmlformats.org/markup-compatibility/2006" xmlns:xr16="http://schemas.microsoft.com/office/spreadsheetml/2017/revision16" mc:Ignorable="xr16" name="ExternalData_1" connectionId="16" xr16:uid="{B0BC7474-FD0A-467C-84DF-1000E48ADD8A}" autoFormatId="0" applyNumberFormats="0" applyBorderFormats="0" applyFontFormats="1" applyPatternFormats="1" applyAlignmentFormats="0" applyWidthHeightFormats="0">
  <queryTableRefresh preserveSortFilterLayout="0" nextId="7" unboundColumnsRight="1">
    <queryTableFields count="6">
      <queryTableField id="1" name="Country of Origin ISO Code" tableColumnId="1"/>
      <queryTableField id="2" name="Country of Origin Name" tableColumnId="2"/>
      <queryTableField id="3" name="Arrival Month" tableColumnId="3"/>
      <queryTableField id="4" name="Arrival Year" tableColumnId="4"/>
      <queryTableField id="5" name="Number of individuals arrived" tableColumnId="5"/>
      <queryTableField id="6" dataBound="0" tableColumnId="6"/>
    </queryTableFields>
  </queryTableRefresh>
</queryTable>
</file>

<file path=xl/queryTables/queryTable36.xml><?xml version="1.0" encoding="utf-8"?>
<queryTable xmlns="http://schemas.openxmlformats.org/spreadsheetml/2006/main" xmlns:mc="http://schemas.openxmlformats.org/markup-compatibility/2006" xmlns:xr16="http://schemas.microsoft.com/office/spreadsheetml/2017/revision16" mc:Ignorable="xr16" name="ExternalData_2" connectionId="27" xr16:uid="{0347B72C-7821-406C-A4C1-6DB101AC9E12}" autoFormatId="16" applyNumberFormats="0" applyBorderFormats="0" applyFontFormats="0" applyPatternFormats="0" applyAlignmentFormats="0" applyWidthHeightFormats="0">
  <queryTableRefresh nextId="10" unboundColumnsRight="1">
    <queryTableFields count="6">
      <queryTableField id="4" name="Country of Origin ISO Code" tableColumnId="1"/>
      <queryTableField id="5" name="Country of Origin Name" tableColumnId="2"/>
      <queryTableField id="6" name="Arrival Month" tableColumnId="3"/>
      <queryTableField id="7" name="Arrival Year" tableColumnId="4"/>
      <queryTableField id="8" name="Number of individuals arrived" tableColumnId="5"/>
      <queryTableField id="9" dataBound="0" tableColumnId="6"/>
    </queryTableFields>
  </queryTableRefresh>
</queryTable>
</file>

<file path=xl/queryTables/queryTable37.xml><?xml version="1.0" encoding="utf-8"?>
<queryTable xmlns="http://schemas.openxmlformats.org/spreadsheetml/2006/main" xmlns:mc="http://schemas.openxmlformats.org/markup-compatibility/2006" xmlns:xr16="http://schemas.microsoft.com/office/spreadsheetml/2017/revision16" mc:Ignorable="xr16" name="ExternalData_1" connectionId="3" xr16:uid="{E64DE6B5-99C0-4ED8-B4AB-CDD35641B109}" autoFormatId="16" applyNumberFormats="0" applyBorderFormats="0" applyFontFormats="0" applyPatternFormats="0" applyAlignmentFormats="0" applyWidthHeightFormats="0">
  <queryTableRefresh nextId="6">
    <queryTableFields count="5">
      <queryTableField id="1" name="Country of Origin ISO Code" tableColumnId="1"/>
      <queryTableField id="2" name="Country of Origin Name" tableColumnId="2"/>
      <queryTableField id="3" name="Arrival Month" tableColumnId="3"/>
      <queryTableField id="4" name="Arrival Year" tableColumnId="4"/>
      <queryTableField id="5" name="Number of Individuals Arrived" tableColumnId="5"/>
    </queryTableFields>
  </queryTableRefresh>
</queryTable>
</file>

<file path=xl/queryTables/queryTable38.xml><?xml version="1.0" encoding="utf-8"?>
<queryTable xmlns="http://schemas.openxmlformats.org/spreadsheetml/2006/main" xmlns:mc="http://schemas.openxmlformats.org/markup-compatibility/2006" xmlns:xr16="http://schemas.microsoft.com/office/spreadsheetml/2017/revision16" mc:Ignorable="xr16" name="ExternalData_1" connectionId="4" xr16:uid="{F5DF4F0A-8018-4862-9573-E06D0D49CDBB}" autoFormatId="0" applyNumberFormats="0" applyBorderFormats="0" applyFontFormats="1" applyPatternFormats="1" applyAlignmentFormats="0" applyWidthHeightFormats="0">
  <queryTableRefresh preserveSortFilterLayout="0" nextId="3">
    <queryTableFields count="2">
      <queryTableField id="1" name="Arrival Date" tableColumnId="1"/>
      <queryTableField id="2" name="Daily arrived" tableColumnId="2"/>
    </queryTableFields>
  </queryTableRefresh>
</queryTable>
</file>

<file path=xl/queryTables/queryTable39.xml><?xml version="1.0" encoding="utf-8"?>
<queryTable xmlns="http://schemas.openxmlformats.org/spreadsheetml/2006/main" xmlns:mc="http://schemas.openxmlformats.org/markup-compatibility/2006" xmlns:xr16="http://schemas.microsoft.com/office/spreadsheetml/2017/revision16" mc:Ignorable="xr16" name="ExternalData_1" connectionId="5" xr16:uid="{AAA7180F-7A34-424F-9B0D-4A6A7B481B98}" autoFormatId="0" applyNumberFormats="0" applyBorderFormats="0" applyFontFormats="1" applyPatternFormats="1" applyAlignmentFormats="0" applyWidthHeightFormats="0">
  <queryTableRefresh preserveSortFilterLayout="0" nextId="3">
    <queryTableFields count="2">
      <queryTableField id="1" name="Arrival Date" tableColumnId="1"/>
      <queryTableField id="2" name="Daily arrive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24" xr16:uid="{632DC5AC-C009-45EC-B040-3FF3573BADBE}" autoFormatId="16" applyNumberFormats="0" applyBorderFormats="0" applyFontFormats="0" applyPatternFormats="0" applyAlignmentFormats="0" applyWidthHeightFormats="0">
  <queryTableRefresh nextId="7">
    <queryTableFields count="6">
      <queryTableField id="1" name="Column1.month" tableColumnId="1"/>
      <queryTableField id="2" name="Column1.year" tableColumnId="2"/>
      <queryTableField id="3" name="Column1.male" tableColumnId="3"/>
      <queryTableField id="4" name="Column1.female" tableColumnId="4"/>
      <queryTableField id="5" name="Column1.children" tableColumnId="5"/>
      <queryTableField id="6" name="Column1.uac"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5" connectionId="28" xr16:uid="{94C5D8DB-8BD5-44EC-9CCB-EBAD175A8CDF}" autoFormatId="16" applyNumberFormats="0" applyBorderFormats="0" applyFontFormats="0" applyPatternFormats="0" applyAlignmentFormats="0" applyWidthHeightFormats="0">
  <queryTableRefresh nextId="7" unboundColumnsRight="2">
    <queryTableFields count="6">
      <queryTableField id="1" name="Column1.geomaster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1" xr16:uid="{070C3EE9-45BA-464C-8FE1-B3B74E362A7A}" autoFormatId="16" applyNumberFormats="0" applyBorderFormats="0" applyFontFormats="0" applyPatternFormats="0" applyAlignmentFormats="0" applyWidthHeightFormats="0">
  <queryTableRefresh nextId="7" unboundColumnsRight="2">
    <queryTableFields count="6">
      <queryTableField id="1" name="Column1.geomaster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7" xr16:uid="{CAEF9ABD-2AD3-49DC-950B-BF78C9816798}" autoFormatId="16" applyNumberFormats="0" applyBorderFormats="0" applyFontFormats="0" applyPatternFormats="0" applyAlignmentFormats="0" applyWidthHeightFormats="0">
  <queryTableRefresh nextId="7" unboundColumnsRight="2">
    <queryTableFields count="6">
      <queryTableField id="1" name="Column1.pop_origin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20" xr16:uid="{E3CA2C7B-1C7A-4A93-9F07-7B1931341194}" autoFormatId="16" applyNumberFormats="0" applyBorderFormats="0" applyFontFormats="0" applyPatternFormats="0" applyAlignmentFormats="0" applyWidthHeightFormats="0">
  <queryTableRefresh nextId="7" unboundColumnsRight="2">
    <queryTableFields count="6">
      <queryTableField id="1" name="Column1.pop_origin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19" xr16:uid="{6B2382C3-F2AF-492E-9EDC-722DE1E47AA6}" autoFormatId="16" applyNumberFormats="0" applyBorderFormats="0" applyFontFormats="0" applyPatternFormats="0" applyAlignmentFormats="0" applyWidthHeightFormats="0">
  <queryTableRefresh nextId="7" unboundColumnsRight="2">
    <queryTableFields count="6">
      <queryTableField id="1" name="Column1.pop_origin_name" tableColumnId="1"/>
      <queryTableField id="2" name="Column1.month" tableColumnId="2"/>
      <queryTableField id="3" name="Column1.year" tableColumnId="3"/>
      <queryTableField id="4" name="Column1.individuals"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15.xml.rels><?xml version="1.0" encoding="UTF-8" standalone="yes"?>
<Relationships xmlns="http://schemas.openxmlformats.org/package/2006/relationships"><Relationship Id="rId1" Type="http://schemas.openxmlformats.org/officeDocument/2006/relationships/queryTable" Target="../queryTables/queryTable1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1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17.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18.xml"/></Relationships>
</file>

<file path=xl/tables/_rels/table19.xml.rels><?xml version="1.0" encoding="UTF-8" standalone="yes"?>
<Relationships xmlns="http://schemas.openxmlformats.org/package/2006/relationships"><Relationship Id="rId1" Type="http://schemas.openxmlformats.org/officeDocument/2006/relationships/queryTable" Target="../queryTables/queryTable19.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20.xml.rels><?xml version="1.0" encoding="UTF-8" standalone="yes"?>
<Relationships xmlns="http://schemas.openxmlformats.org/package/2006/relationships"><Relationship Id="rId1" Type="http://schemas.openxmlformats.org/officeDocument/2006/relationships/queryTable" Target="../queryTables/queryTable20.xml"/></Relationships>
</file>

<file path=xl/tables/_rels/table21.xml.rels><?xml version="1.0" encoding="UTF-8" standalone="yes"?>
<Relationships xmlns="http://schemas.openxmlformats.org/package/2006/relationships"><Relationship Id="rId1" Type="http://schemas.openxmlformats.org/officeDocument/2006/relationships/queryTable" Target="../queryTables/queryTable21.xml"/></Relationships>
</file>

<file path=xl/tables/_rels/table22.xml.rels><?xml version="1.0" encoding="UTF-8" standalone="yes"?>
<Relationships xmlns="http://schemas.openxmlformats.org/package/2006/relationships"><Relationship Id="rId1" Type="http://schemas.openxmlformats.org/officeDocument/2006/relationships/queryTable" Target="../queryTables/queryTable22.xml"/></Relationships>
</file>

<file path=xl/tables/_rels/table23.xml.rels><?xml version="1.0" encoding="UTF-8" standalone="yes"?>
<Relationships xmlns="http://schemas.openxmlformats.org/package/2006/relationships"><Relationship Id="rId1" Type="http://schemas.openxmlformats.org/officeDocument/2006/relationships/queryTable" Target="../queryTables/queryTable23.xml"/></Relationships>
</file>

<file path=xl/tables/_rels/table24.xml.rels><?xml version="1.0" encoding="UTF-8" standalone="yes"?>
<Relationships xmlns="http://schemas.openxmlformats.org/package/2006/relationships"><Relationship Id="rId1" Type="http://schemas.openxmlformats.org/officeDocument/2006/relationships/queryTable" Target="../queryTables/queryTable24.xml"/></Relationships>
</file>

<file path=xl/tables/_rels/table25.xml.rels><?xml version="1.0" encoding="UTF-8" standalone="yes"?>
<Relationships xmlns="http://schemas.openxmlformats.org/package/2006/relationships"><Relationship Id="rId1" Type="http://schemas.openxmlformats.org/officeDocument/2006/relationships/queryTable" Target="../queryTables/queryTable25.xml"/></Relationships>
</file>

<file path=xl/tables/_rels/table26.xml.rels><?xml version="1.0" encoding="UTF-8" standalone="yes"?>
<Relationships xmlns="http://schemas.openxmlformats.org/package/2006/relationships"><Relationship Id="rId1" Type="http://schemas.openxmlformats.org/officeDocument/2006/relationships/queryTable" Target="../queryTables/queryTable26.xml"/></Relationships>
</file>

<file path=xl/tables/_rels/table27.xml.rels><?xml version="1.0" encoding="UTF-8" standalone="yes"?>
<Relationships xmlns="http://schemas.openxmlformats.org/package/2006/relationships"><Relationship Id="rId1" Type="http://schemas.openxmlformats.org/officeDocument/2006/relationships/queryTable" Target="../queryTables/queryTable27.xml"/></Relationships>
</file>

<file path=xl/tables/_rels/table28.xml.rels><?xml version="1.0" encoding="UTF-8" standalone="yes"?>
<Relationships xmlns="http://schemas.openxmlformats.org/package/2006/relationships"><Relationship Id="rId1" Type="http://schemas.openxmlformats.org/officeDocument/2006/relationships/queryTable" Target="../queryTables/queryTable28.xml"/></Relationships>
</file>

<file path=xl/tables/_rels/table29.xml.rels><?xml version="1.0" encoding="UTF-8" standalone="yes"?>
<Relationships xmlns="http://schemas.openxmlformats.org/package/2006/relationships"><Relationship Id="rId1" Type="http://schemas.openxmlformats.org/officeDocument/2006/relationships/queryTable" Target="../queryTables/queryTable2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30.xml.rels><?xml version="1.0" encoding="UTF-8" standalone="yes"?>
<Relationships xmlns="http://schemas.openxmlformats.org/package/2006/relationships"><Relationship Id="rId1" Type="http://schemas.openxmlformats.org/officeDocument/2006/relationships/queryTable" Target="../queryTables/queryTable30.xml"/></Relationships>
</file>

<file path=xl/tables/_rels/table31.xml.rels><?xml version="1.0" encoding="UTF-8" standalone="yes"?>
<Relationships xmlns="http://schemas.openxmlformats.org/package/2006/relationships"><Relationship Id="rId1" Type="http://schemas.openxmlformats.org/officeDocument/2006/relationships/queryTable" Target="../queryTables/queryTable31.xml"/></Relationships>
</file>

<file path=xl/tables/_rels/table32.xml.rels><?xml version="1.0" encoding="UTF-8" standalone="yes"?>
<Relationships xmlns="http://schemas.openxmlformats.org/package/2006/relationships"><Relationship Id="rId1" Type="http://schemas.openxmlformats.org/officeDocument/2006/relationships/queryTable" Target="../queryTables/queryTable32.xml"/></Relationships>
</file>

<file path=xl/tables/_rels/table33.xml.rels><?xml version="1.0" encoding="UTF-8" standalone="yes"?>
<Relationships xmlns="http://schemas.openxmlformats.org/package/2006/relationships"><Relationship Id="rId1" Type="http://schemas.openxmlformats.org/officeDocument/2006/relationships/queryTable" Target="../queryTables/queryTable33.xml"/></Relationships>
</file>

<file path=xl/tables/_rels/table34.xml.rels><?xml version="1.0" encoding="UTF-8" standalone="yes"?>
<Relationships xmlns="http://schemas.openxmlformats.org/package/2006/relationships"><Relationship Id="rId1" Type="http://schemas.openxmlformats.org/officeDocument/2006/relationships/queryTable" Target="../queryTables/queryTable34.xml"/></Relationships>
</file>

<file path=xl/tables/_rels/table35.xml.rels><?xml version="1.0" encoding="UTF-8" standalone="yes"?>
<Relationships xmlns="http://schemas.openxmlformats.org/package/2006/relationships"><Relationship Id="rId1" Type="http://schemas.openxmlformats.org/officeDocument/2006/relationships/queryTable" Target="../queryTables/queryTable35.xml"/></Relationships>
</file>

<file path=xl/tables/_rels/table36.xml.rels><?xml version="1.0" encoding="UTF-8" standalone="yes"?>
<Relationships xmlns="http://schemas.openxmlformats.org/package/2006/relationships"><Relationship Id="rId1" Type="http://schemas.openxmlformats.org/officeDocument/2006/relationships/queryTable" Target="../queryTables/queryTable36.xml"/></Relationships>
</file>

<file path=xl/tables/_rels/table37.xml.rels><?xml version="1.0" encoding="UTF-8" standalone="yes"?>
<Relationships xmlns="http://schemas.openxmlformats.org/package/2006/relationships"><Relationship Id="rId1" Type="http://schemas.openxmlformats.org/officeDocument/2006/relationships/queryTable" Target="../queryTables/queryTable37.xml"/></Relationships>
</file>

<file path=xl/tables/_rels/table38.xml.rels><?xml version="1.0" encoding="UTF-8" standalone="yes"?>
<Relationships xmlns="http://schemas.openxmlformats.org/package/2006/relationships"><Relationship Id="rId1" Type="http://schemas.openxmlformats.org/officeDocument/2006/relationships/queryTable" Target="../queryTables/queryTable38.xml"/></Relationships>
</file>

<file path=xl/tables/_rels/table39.xml.rels><?xml version="1.0" encoding="UTF-8" standalone="yes"?>
<Relationships xmlns="http://schemas.openxmlformats.org/package/2006/relationships"><Relationship Id="rId1" Type="http://schemas.openxmlformats.org/officeDocument/2006/relationships/queryTable" Target="../queryTables/queryTable39.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D75FF9-79DF-4CF3-ADE5-0421DBEFEBB7}" name="simplified_widget_id_117571_geo_id_729_sv_id_11_population_group_4799_fromDate_2" displayName="simplified_widget_id_117571_geo_id_729_sv_id_11_population_group_4799_fromDate_2" ref="A6:F7" tableType="queryTable" totalsRowShown="0">
  <autoFilter ref="A6:F7" xr:uid="{82CE6776-BF74-4659-AF2A-3FA86CD06AE8}"/>
  <tableColumns count="6">
    <tableColumn id="1" xr3:uid="{0CC34A75-6DBD-4DC4-8D87-C41F89F58375}" uniqueName="1" name="Column1.month" queryTableFieldId="1"/>
    <tableColumn id="2" xr3:uid="{861067CC-2843-4B49-A9E8-BC617CBF5158}" uniqueName="2" name="Column1.year" queryTableFieldId="2"/>
    <tableColumn id="3" xr3:uid="{340883A6-0A75-406B-BD41-92AFC46D3D74}" uniqueName="3" name="Column1.male" queryTableFieldId="3" dataDxfId="81" dataCellStyle="Percent"/>
    <tableColumn id="4" xr3:uid="{0BC87738-CBA5-47C7-8432-5A36884E9A3C}" uniqueName="4" name="Column1.female" queryTableFieldId="4" dataDxfId="80" dataCellStyle="Percent"/>
    <tableColumn id="5" xr3:uid="{7589394A-AF8F-4B97-8598-4DE410B9FA59}" uniqueName="5" name="Column1.children" queryTableFieldId="5" dataDxfId="79" dataCellStyle="Percent"/>
    <tableColumn id="6" xr3:uid="{66A88ED7-D8E0-4944-8DAF-B69E46440E69}" uniqueName="6" name="Column1.uac" queryTableFieldId="6"/>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BCE0087-EA0A-4AD7-A4A7-0E023F2E2948}" name="origin_widget_id_120708_sv_id_11_population_group_4924_population_collection_28" displayName="origin_widget_id_120708_sv_id_11_population_group_4924_population_collection_28" ref="A102:F147" tableType="queryTable" totalsRowShown="0">
  <autoFilter ref="A102:F147" xr:uid="{DA827C16-4C4F-480F-A471-9A2EFBE74637}"/>
  <tableColumns count="6">
    <tableColumn id="1" xr3:uid="{341D730F-3ACA-4A13-A74F-6233E4157EAE}" uniqueName="1" name="Column1.pop_origin_name" queryTableFieldId="1"/>
    <tableColumn id="2" xr3:uid="{C8703DE4-4365-44E9-8232-1F9BF3013E1F}" uniqueName="2" name="Column1.month" queryTableFieldId="2"/>
    <tableColumn id="3" xr3:uid="{44CEDFDD-3688-48B6-929B-B5F942957300}" uniqueName="3" name="Column1.year" queryTableFieldId="3"/>
    <tableColumn id="4" xr3:uid="{A86047E6-BEE0-41D6-B330-0C3778CEC6DC}" uniqueName="4" name="Column1.individuals" queryTableFieldId="4" dataDxfId="52" dataCellStyle="Comma"/>
    <tableColumn id="5" xr3:uid="{93317F6E-A014-4CFD-8EF9-2D0CB41FB6A3}" uniqueName="5" name="Column1" queryTableFieldId="5" dataDxfId="51" dataCellStyle="Percent">
      <calculatedColumnFormula>origin_widget_id_120708_sv_id_11_population_group_4924_population_collection_28[[#This Row],[Column1.individuals]]/SUM(origin_widget_id_120708_sv_id_11_population_group_4924_population_collection_28[Column1.individuals])</calculatedColumnFormula>
    </tableColumn>
    <tableColumn id="6" xr3:uid="{A4844F46-77DB-4DCB-9F98-0B0AF4734D47}" uniqueName="6" name="Column2" queryTableFieldId="6" dataDxfId="50">
      <calculatedColumnFormula>TEXT(origin_widget_id_120708_sv_id_11_population_group_4924_population_collection_28[[#This Row],[Column1.individuals]],"#,###")&amp;"  ("&amp;(ROUND(origin_widget_id_120708_sv_id_11_population_group_4924_population_collection_28[[#This Row],[Column1]],2)*100)&amp;"%)"</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70AF9B9-889D-481A-A82D-B36E0B2D8E0E}" name="get_widget_id_122545_geo_id_656_sv_id_11_population_group_4797_year_latest" displayName="get_widget_id_122545_geo_id_656_sv_id_11_population_group_4797_year_latest" ref="A152:C153" tableType="queryTable" totalsRowShown="0">
  <autoFilter ref="A152:C153" xr:uid="{9DB51C7E-8AA0-419B-9344-18471F1134E8}"/>
  <tableColumns count="3">
    <tableColumn id="1" xr3:uid="{C1819FD3-BC3F-4EDC-8290-0D7DB20852EB}" uniqueName="1" name="Column1.month" queryTableFieldId="1"/>
    <tableColumn id="2" xr3:uid="{E893EFCC-C4C9-4746-A02A-B1B2B6CD42E2}" uniqueName="2" name="Column1.year" queryTableFieldId="2"/>
    <tableColumn id="3" xr3:uid="{7E9F5C41-FCB5-482B-8F63-EB718F270047}" uniqueName="3" name="Column1.individuals" queryTableFieldId="3"/>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27F8488-1573-49C7-9306-F6537B8E86E6}" name="get_widget_id_122520_geo_id_640_sv_id_11_population_group_4797_year_latest" displayName="get_widget_id_122520_geo_id_640_sv_id_11_population_group_4797_year_latest" ref="A156:C157" tableType="queryTable" totalsRowShown="0">
  <autoFilter ref="A156:C157" xr:uid="{9C9EB0F9-15E1-48C3-A38F-A15107885EB2}"/>
  <tableColumns count="3">
    <tableColumn id="1" xr3:uid="{E0242AD3-2EFC-4D88-ADBC-F11A5A3CC697}" uniqueName="1" name="Column1.month" queryTableFieldId="1"/>
    <tableColumn id="2" xr3:uid="{7B7F2EB5-004C-4989-BC47-1A2236CE3D82}" uniqueName="2" name="Column1.year" queryTableFieldId="2"/>
    <tableColumn id="3" xr3:uid="{EC624CE3-2DC0-4D40-8F34-A7975DBCFCFC}" uniqueName="3" name="Column1.individuals" queryTableFieldId="3" dataDxfId="4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E30786A-6B99-4B25-9E27-A163786F97F1}" name="get_widget_id_117568_geo_id_729_sv_id_11_population_collection_38_year_latest" displayName="get_widget_id_117568_geo_id_729_sv_id_11_population_collection_38_year_latest" ref="A160:C161" tableType="queryTable" totalsRowShown="0">
  <autoFilter ref="A160:C161" xr:uid="{4EDD4324-C30B-49B6-9FA4-E3C65E3542F6}"/>
  <tableColumns count="3">
    <tableColumn id="1" xr3:uid="{43F09EF3-83E4-4F9D-96F6-A38406FEBBB5}" uniqueName="1" name="Column1.month" queryTableFieldId="1"/>
    <tableColumn id="2" xr3:uid="{9EFF6A06-D574-4D8B-B1E3-85B35C97C7D2}" uniqueName="2" name="Column1.year" queryTableFieldId="2"/>
    <tableColumn id="3" xr3:uid="{DCF4D0D3-F19A-481C-88C6-A0FC0DCC6C18}" uniqueName="3" name="Column1.individuals" queryTableFieldId="3"/>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AE818E9-94E0-4A08-8A06-7A1860D076A0}" name="get_widget_id_120715_sv_id_11_population_group_4797_year_latest" displayName="get_widget_id_120715_sv_id_11_population_group_4797_year_latest" ref="A164:C165" tableType="queryTable" totalsRowShown="0">
  <autoFilter ref="A164:C165" xr:uid="{E34AF8AE-BD11-4718-AC58-E6E3CD35E8D8}"/>
  <tableColumns count="3">
    <tableColumn id="1" xr3:uid="{58CD5F06-6196-47E9-9047-6E18DE6D0F93}" uniqueName="1" name="Column1.month" queryTableFieldId="1"/>
    <tableColumn id="2" xr3:uid="{926646A0-3DE7-4952-86C1-96F55C32BAC4}" uniqueName="2" name="Column1.year" queryTableFieldId="2"/>
    <tableColumn id="3" xr3:uid="{1F590545-52C7-4218-9CF4-99F473464CD8}" uniqueName="3" name="Column1.individuals" queryTableFieldId="3"/>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16E1B29-D6EB-408B-A068-2C22BF8C462F}" name="get_widget_id_120714_sv_id_11_population_group_4797_2C4798_year_latest" displayName="get_widget_id_120714_sv_id_11_population_group_4797_2C4798_year_latest" ref="A168:C169" tableType="queryTable" totalsRowShown="0">
  <autoFilter ref="A168:C169" xr:uid="{D7711E6A-04E6-43CB-A118-AD7F682AE217}"/>
  <tableColumns count="3">
    <tableColumn id="1" xr3:uid="{973CF2E8-80A7-4234-B8A5-75134999CBF1}" uniqueName="1" name="Column1.month" queryTableFieldId="1"/>
    <tableColumn id="2" xr3:uid="{4212CDEA-644C-40A6-9A20-086185DAF0DC}" uniqueName="2" name="Column1.year" queryTableFieldId="2"/>
    <tableColumn id="3" xr3:uid="{9B8B143C-C56B-415E-9EE0-350940667CA0}" uniqueName="3" name="Column1.individuals" queryTableFieldId="3" dataDxfId="48"/>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54DB27-8C65-4210-8328-D78F3A1FD400}" name="timeseries_widget_id_120712_sv_id_11_population_group_4797_frequency_month_fromD" displayName="timeseries_widget_id_120712_sv_id_11_population_group_4797_frequency_month_fromD" ref="J6:M64" tableType="queryTable" totalsRowShown="0">
  <autoFilter ref="J6:M64" xr:uid="{40F32235-0298-42CF-828A-8F2722AD1131}"/>
  <tableColumns count="4">
    <tableColumn id="1" xr3:uid="{1880F4CD-30A7-4B89-8D4A-4374398CF1C1}" uniqueName="1" name="Name" queryTableFieldId="1" dataDxfId="47"/>
    <tableColumn id="2" xr3:uid="{AF950645-5ECC-4AC6-A71D-A3318C687D79}" uniqueName="2" name="Value.month" queryTableFieldId="2"/>
    <tableColumn id="3" xr3:uid="{9BF41683-9C03-4E2F-B555-CFF45E0032F0}" uniqueName="3" name="Value.year" queryTableFieldId="3"/>
    <tableColumn id="4" xr3:uid="{3F0FDE41-C772-4121-840D-467608455C82}" uniqueName="4" name="Value.individuals" queryTableFieldId="4" dataDxfId="46" dataCellStyle="Comma"/>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4849562-0E7F-4CC5-9B72-6BF12B78E01F}" name="timeseries_widget_id_120713_sv_id_11_population_group_4798_frequency_month_fromD" displayName="timeseries_widget_id_120713_sv_id_11_population_group_4798_frequency_month_fromD" ref="O6:R65" tableType="queryTable" totalsRowShown="0">
  <autoFilter ref="O6:R65" xr:uid="{CDD1B62E-E51A-4883-AFC6-8C4B32AB9F74}"/>
  <tableColumns count="4">
    <tableColumn id="1" xr3:uid="{069E8908-C468-40E8-8E5F-CB8AC07EB582}" uniqueName="1" name="Name" queryTableFieldId="1" dataDxfId="45"/>
    <tableColumn id="2" xr3:uid="{870B1586-41FB-41D7-8392-7277E9CA03B1}" uniqueName="2" name="Value.month" queryTableFieldId="2"/>
    <tableColumn id="3" xr3:uid="{9C185189-778F-4B3F-89E4-FF4539303FA0}" uniqueName="3" name="Value.year" queryTableFieldId="3"/>
    <tableColumn id="4" xr3:uid="{3D97EF97-56DF-4A70-81B3-B3A16B70B99D}" uniqueName="4" name="Value.individuals" queryTableFieldId="4" dataDxfId="44" dataCellStyle="Comma"/>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4471E44-F981-4F80-AFCE-D6FC78DFAEC8}" name="timeseries_widget_id_120709_sv_id_11_population_group_4797_2C4798_frequency_mont" displayName="timeseries_widget_id_120709_sv_id_11_population_group_4797_2C4798_frequency_mont" ref="T6:X64" tableType="queryTable" totalsRowShown="0">
  <autoFilter ref="T6:X64" xr:uid="{AEDBC5AC-C1BA-4BD0-9005-D745492B0EAE}"/>
  <tableColumns count="5">
    <tableColumn id="1" xr3:uid="{572376C1-784C-404D-B96C-FD6EE7970510}" uniqueName="1" name="Name" queryTableFieldId="1" dataDxfId="43"/>
    <tableColumn id="2" xr3:uid="{C7C0DCB4-AFD1-43A2-8F28-24F83E065F68}" uniqueName="2" name="Value.month" queryTableFieldId="2"/>
    <tableColumn id="3" xr3:uid="{E6042263-F61C-4760-80D8-6EEA733673E0}" uniqueName="3" name="Value.year" queryTableFieldId="3"/>
    <tableColumn id="4" xr3:uid="{B66B5A99-4846-4A52-AEBB-250002212196}" uniqueName="4" name="Value.individuals" queryTableFieldId="4" dataDxfId="42" dataCellStyle="Comma"/>
    <tableColumn id="5" xr3:uid="{6C12E712-3A75-4F2F-BF77-22D516BD595E}" uniqueName="5" name="Column1" queryTableFieldId="5" dataDxfId="41">
      <calculatedColumnFormula>VLOOKUP(timeseries_widget_id_120709_sv_id_11_population_group_4797_2C4798_frequency_mont[[#This Row],[Value.month]],Admin_Months,2)&amp;"-"&amp;timeseries_widget_id_120709_sv_id_11_population_group_4797_2C4798_frequency_mont[[#This Row],[Value.year]]</calculatedColumnFormula>
    </tableColumn>
  </tableColumns>
  <tableStyleInfo name="TableStyleMedium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A236B5EB-729C-4085-ACAE-504E847652E7}" name="origin_widget_id_125040_geo_id_616_sv_id_11_population_collection_28_limit_200_f" displayName="origin_widget_id_125040_geo_id_616_sv_id_11_population_collection_28_limit_200_f" ref="A173:F187" tableType="queryTable" totalsRowShown="0">
  <autoFilter ref="A173:F187" xr:uid="{090FB67A-6FF5-4536-AC50-B539615E130B}"/>
  <tableColumns count="6">
    <tableColumn id="1" xr3:uid="{79AC7FBA-1C6E-4B1A-BE61-EA5109E7C95D}" uniqueName="1" name="Column1.pop_origin_name" queryTableFieldId="1"/>
    <tableColumn id="3" xr3:uid="{ABA2C324-8A59-42B6-89C8-37197AE59485}" uniqueName="3" name="Column1.month" queryTableFieldId="3"/>
    <tableColumn id="4" xr3:uid="{1AB8CE7F-05E8-474F-87E3-F6DD7F496F86}" uniqueName="4" name="Column1.year" queryTableFieldId="4"/>
    <tableColumn id="5" xr3:uid="{94BA7290-7962-4F98-9D10-2F48080F1C19}" uniqueName="5" name="Column1.individuals" queryTableFieldId="5"/>
    <tableColumn id="6" xr3:uid="{27FB222F-A307-4028-A4A8-8C928E2C0737}" uniqueName="6" name="Column1" queryTableFieldId="6" dataDxfId="40" dataCellStyle="Percent">
      <calculatedColumnFormula>origin_widget_id_125040_geo_id_616_sv_id_11_population_collection_28_limit_200_f[[#This Row],[Column1.individuals]]/SUM(origin_widget_id_125040_geo_id_616_sv_id_11_population_collection_28_limit_200_f[Column1.individuals])</calculatedColumnFormula>
    </tableColumn>
    <tableColumn id="7" xr3:uid="{8C04F1CF-119F-435F-AD90-BBD761EF823B}" uniqueName="7" name="Column2" queryTableFieldId="7" dataDxfId="39">
      <calculatedColumnFormula>TEXT(origin_widget_id_125040_geo_id_616_sv_id_11_population_collection_28_limit_200_f[[#This Row],[Column1.individuals]],"#,###")&amp;"  ("&amp;(ROUND(origin_widget_id_125040_geo_id_616_sv_id_11_population_collection_28_limit_200_f[[#This Row],[Column1]],2)*100)&amp;"%)"</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46E0E3D-26A0-47A4-8838-1E40B31C0B31}" name="simplified_widget_id_122523_geo_id_640_sv_id_11_population_group_4799_fromDate_2" displayName="simplified_widget_id_122523_geo_id_640_sv_id_11_population_group_4799_fromDate_2" ref="A10:F11" tableType="queryTable" totalsRowShown="0">
  <autoFilter ref="A10:F11" xr:uid="{814AC854-C0D5-4705-B535-B9BB7A2EDFC2}"/>
  <tableColumns count="6">
    <tableColumn id="1" xr3:uid="{EE11A0D0-992F-46A3-B7A3-F1248AD61A08}" uniqueName="1" name="Column1.month" queryTableFieldId="1"/>
    <tableColumn id="2" xr3:uid="{2DCC3550-E5AF-44D1-8605-3903AFDDFCF2}" uniqueName="2" name="Column1.year" queryTableFieldId="2"/>
    <tableColumn id="3" xr3:uid="{0C49F808-EBB0-47E7-8700-14B42044457C}" uniqueName="3" name="Column1.male" queryTableFieldId="3" dataDxfId="78" dataCellStyle="Percent"/>
    <tableColumn id="4" xr3:uid="{282D7C4B-7BC6-42E5-8693-4BFB6AD1638D}" uniqueName="4" name="Column1.female" queryTableFieldId="4" dataDxfId="77" dataCellStyle="Percent"/>
    <tableColumn id="5" xr3:uid="{67389501-5AD7-428D-8008-3336D27274EF}" uniqueName="5" name="Column1.children" queryTableFieldId="5" dataDxfId="76" dataCellStyle="Percent"/>
    <tableColumn id="6" xr3:uid="{BC1C20C8-3DE6-4727-AAED-51E15F431121}" uniqueName="6" name="Column1.uac" queryTableFieldId="6"/>
  </tableColumns>
  <tableStyleInfo name="TableStyleMedium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9E1A7CD-D5E4-469D-AEF8-CA62426B2BA6}" name="timeseries_widget_id_126502_geo_id_640_sv_id_11_population_group_4797_2C4798_fre" displayName="timeseries_widget_id_126502_geo_id_640_sv_id_11_population_group_4797_2C4798_fre" ref="AJ6:AM77" tableType="queryTable" totalsRowShown="0">
  <autoFilter ref="AJ6:AM77" xr:uid="{E70A6634-1B71-4F12-A7B6-94E7506799F3}"/>
  <tableColumns count="4">
    <tableColumn id="1" xr3:uid="{1794DE0F-887A-4B93-9DA1-63F5E93A90C7}" uniqueName="1" name="Column1.month" queryTableFieldId="1"/>
    <tableColumn id="2" xr3:uid="{3F04DBF3-A666-4C92-97C7-9352F27A7E1F}" uniqueName="2" name="Column1.year" queryTableFieldId="2"/>
    <tableColumn id="3" xr3:uid="{386674D8-6CD2-45C0-8CB5-4E25168DB708}" uniqueName="3" name="Column1.individuals" queryTableFieldId="3" dataDxfId="38" dataCellStyle="Comma"/>
    <tableColumn id="4" xr3:uid="{BF8A3FB4-3352-40FB-B036-71F4A85C9183}" uniqueName="4" name="Column1" queryTableFieldId="4" dataDxfId="37">
      <calculatedColumnFormula>VLOOKUP(timeseries_widget_id_126502_geo_id_640_sv_id_11_population_group_4797_2C4798_fre[[#This Row],[Column1.month]],Admin_Months,2)&amp;"-"&amp;timeseries_widget_id_126502_geo_id_640_sv_id_11_population_group_4797_2C4798_fre[[#This Row],[Column1.year]]</calculatedColumnFormula>
    </tableColumn>
  </tableColumns>
  <tableStyleInfo name="TableStyleMedium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812FB792-85C6-4935-BDCC-C6812FE7933A}" name="timeseries_widget_id_126514_geo_id_640_sv_id_11_population_group_4798_frequency" displayName="timeseries_widget_id_126514_geo_id_640_sv_id_11_population_group_4798_frequency" ref="AE54:AH77" tableType="queryTable" totalsRowShown="0">
  <autoFilter ref="AE54:AH77" xr:uid="{C16640FD-4BE2-4314-954E-08456EDC783F}"/>
  <tableColumns count="4">
    <tableColumn id="1" xr3:uid="{CABCDD62-3BFF-48A3-BA0A-D48E0A85025E}" uniqueName="1" name="Column1.month" queryTableFieldId="1"/>
    <tableColumn id="2" xr3:uid="{F9BDD7D3-988F-4F0D-8561-71C1122CECCD}" uniqueName="2" name="Column1.year" queryTableFieldId="2"/>
    <tableColumn id="3" xr3:uid="{11A1F935-EDCF-4A00-A4F2-365E781ADEBC}" uniqueName="3" name="Column1.individuals" queryTableFieldId="3" dataDxfId="36" dataCellStyle="Comma"/>
    <tableColumn id="4" xr3:uid="{09595217-B07D-451D-8261-F15B405DE246}" uniqueName="4" name="Column1" queryTableFieldId="4" dataDxfId="35">
      <calculatedColumnFormula>VLOOKUP(timeseries_widget_id_126514_geo_id_640_sv_id_11_population_group_4798_frequency[[#This Row],[Column1.month]],Admin_Months,2)&amp;"-"&amp;timeseries_widget_id_126514_geo_id_640_sv_id_11_population_group_4798_frequency[[#This Row],[Column1.year]]</calculatedColumnFormula>
    </tableColumn>
  </tableColumns>
  <tableStyleInfo name="TableStyleMedium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95B6B55-717A-4183-A001-6F887826E1F5}" name="timeseries_widget_id_126513_geo_id_640_sv_id_11_population_group_4797_frequency" displayName="timeseries_widget_id_126513_geo_id_640_sv_id_11_population_group_4797_frequency" ref="Z6:AC77" tableType="queryTable" totalsRowShown="0">
  <autoFilter ref="Z6:AC77" xr:uid="{7A8D46FD-3D23-430A-89A1-72FDD50B609C}"/>
  <tableColumns count="4">
    <tableColumn id="1" xr3:uid="{22E0AB5E-596D-4392-98AC-4870E74EF5FB}" uniqueName="1" name="Column1.month" queryTableFieldId="1"/>
    <tableColumn id="2" xr3:uid="{3B173DC5-92E9-458F-AEEE-E90AF28C7E5F}" uniqueName="2" name="Column1.year" queryTableFieldId="2"/>
    <tableColumn id="3" xr3:uid="{4EEBCABE-2EA1-47CD-9B75-2BA4FE0E20B3}" uniqueName="3" name="Column1.individuals" queryTableFieldId="3" dataDxfId="34" dataCellStyle="Comma"/>
    <tableColumn id="4" xr3:uid="{12CC48C3-C066-4552-ACF7-0FB083BC9D89}" uniqueName="4" name="Column1" queryTableFieldId="4" dataDxfId="33">
      <calculatedColumnFormula>VLOOKUP(timeseries_widget_id_126513_geo_id_640_sv_id_11_population_group_4797_frequency[[#This Row],[Column1.month]],Admin_Months,2)&amp;"-"&amp;timeseries_widget_id_126513_geo_id_640_sv_id_11_population_group_4797_frequency[[#This Row],[Column1.year]]</calculatedColumnFormula>
    </tableColumn>
  </tableColumns>
  <tableStyleInfo name="TableStyleMedium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4B30C54D-E66B-40D6-B2C6-2DD5B0F04395}" name="timeseries_widget_id_126376_geo_id_656_sv_id_11_population_group_4797_frequency" displayName="timeseries_widget_id_126376_geo_id_656_sv_id_11_population_group_4797_frequency" ref="AO6:AR77" tableType="queryTable" totalsRowShown="0">
  <autoFilter ref="AO6:AR77" xr:uid="{2BF2E4E8-DBE3-43D6-8DBE-63A5C9CBDBA9}"/>
  <tableColumns count="4">
    <tableColumn id="1" xr3:uid="{BA49E1A9-6078-4562-AF8B-515474642F63}" uniqueName="1" name="Column1.month" queryTableFieldId="1"/>
    <tableColumn id="2" xr3:uid="{880516F7-70C2-4829-A1A5-6E528C42FD76}" uniqueName="2" name="Column1.year" queryTableFieldId="2"/>
    <tableColumn id="3" xr3:uid="{3AE48293-9639-44AA-A07D-2CC915C2B021}" uniqueName="3" name="Column1.individuals" queryTableFieldId="3" dataDxfId="32" dataCellStyle="Comma"/>
    <tableColumn id="4" xr3:uid="{A9AD3141-F66A-4842-9C99-2420FDC4D0F9}" uniqueName="4" name="Column1" queryTableFieldId="4" dataDxfId="31">
      <calculatedColumnFormula>VLOOKUP(timeseries_widget_id_126376_geo_id_656_sv_id_11_population_group_4797_frequency[[#This Row],[Column1.month]],Admin_Months,2)&amp;"-"&amp;timeseries_widget_id_126376_geo_id_656_sv_id_11_population_group_4797_frequency[[#This Row],[Column1.year]]</calculatedColumnFormula>
    </tableColumn>
  </tableColumns>
  <tableStyleInfo name="TableStyleMedium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EFB0DB3F-448D-4507-8441-3479334D9549}" name="timeseries_widget_id_122786_geo_id_729_sv_id_11_population_group_4797_2C4798_fre" displayName="timeseries_widget_id_122786_geo_id_729_sv_id_11_population_group_4797_2C4798_fre" ref="BB6:BE77" tableType="queryTable" totalsRowShown="0">
  <autoFilter ref="BB6:BE77" xr:uid="{1A197BB0-F09A-40FC-8583-344062D89CB0}"/>
  <tableColumns count="4">
    <tableColumn id="1" xr3:uid="{DC10E333-4E83-40A0-9B1C-FA97CF9E185C}" uniqueName="1" name="Column1.month" queryTableFieldId="1"/>
    <tableColumn id="2" xr3:uid="{2CEBE92F-24DF-400B-B49B-D7BAC55ED80E}" uniqueName="2" name="Column1.year" queryTableFieldId="2"/>
    <tableColumn id="3" xr3:uid="{643C6CE6-F299-4AF5-A2D6-619CC36C9B21}" uniqueName="3" name="Column1.individuals" queryTableFieldId="3" dataDxfId="30" dataCellStyle="Comma"/>
    <tableColumn id="4" xr3:uid="{4E0AE932-87C5-4667-81DE-E4F16A5745BC}" uniqueName="4" name="Column1" queryTableFieldId="4" dataDxfId="29">
      <calculatedColumnFormula>VLOOKUP(timeseries_widget_id_122786_geo_id_729_sv_id_11_population_group_4797_2C4798_fre[[#This Row],[Column1.month]],Admin_Months,2)&amp;"-"&amp;timeseries_widget_id_122786_geo_id_729_sv_id_11_population_group_4797_2C4798_fre[[#This Row],[Column1.year]]</calculatedColumnFormula>
    </tableColumn>
  </tableColumns>
  <tableStyleInfo name="TableStyleMedium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B07E6AC1-8C6F-44D8-B174-673D5E43F79D}" name="timeseries_widget_id_122801_geo_id_729_sv_id_11_population_group_4797_frequency" displayName="timeseries_widget_id_122801_geo_id_729_sv_id_11_population_group_4797_frequency" ref="AT42:AV77" tableType="queryTable" totalsRowShown="0">
  <autoFilter ref="AT42:AV77" xr:uid="{7CA405F3-54B5-4550-A5EA-06C6912208B9}"/>
  <tableColumns count="3">
    <tableColumn id="1" xr3:uid="{80AA1D6B-9EF2-46A2-B06F-B2FE2542496A}" uniqueName="1" name="Column1.month" queryTableFieldId="1"/>
    <tableColumn id="2" xr3:uid="{2D364D17-B172-4DE3-9E02-145F1AD1B4F7}" uniqueName="2" name="Column1.year" queryTableFieldId="2"/>
    <tableColumn id="3" xr3:uid="{AE7839D8-FFAD-4D49-8C49-0AE13B5DAA0F}" uniqueName="3" name="Column1.individuals" queryTableFieldId="3" dataDxfId="28" dataCellStyle="Comma"/>
  </tableColumns>
  <tableStyleInfo name="TableStyleMedium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02E9BEF-FDD9-4ED2-BC1E-14EF1D4D8698}" name="timeseries_widget_id_122802_geo_id_729_sv_id_11_population_group_4798_frequency" displayName="timeseries_widget_id_122802_geo_id_729_sv_id_11_population_group_4798_frequency" ref="AX42:AZ77" tableType="queryTable" totalsRowShown="0">
  <autoFilter ref="AX42:AZ77" xr:uid="{9C32F306-86A6-4090-96C9-42B2D117F040}"/>
  <tableColumns count="3">
    <tableColumn id="1" xr3:uid="{44866E1E-BEC9-4B1C-8680-30AE48945AEE}" uniqueName="1" name="Column1.month" queryTableFieldId="1"/>
    <tableColumn id="2" xr3:uid="{1722DAEF-47F8-4D05-BC0C-4EB676C95E44}" uniqueName="2" name="Column1.year" queryTableFieldId="2"/>
    <tableColumn id="3" xr3:uid="{702A1267-9AD5-4A0D-BC8B-C8E39EA691F3}" uniqueName="3" name="Column1.individuals" queryTableFieldId="3" dataDxfId="27" dataCellStyle="Comma"/>
  </tableColumns>
  <tableStyleInfo name="TableStyleMedium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14CD9CDF-EC4E-418C-B390-1759EDB21005}" name="get_widget_id_127068_sv_id_11_population_group_4801" displayName="get_widget_id_127068_sv_id_11_population_group_4801" ref="A243:D244" tableType="queryTable" totalsRowShown="0">
  <autoFilter ref="A243:D244" xr:uid="{08BFD3CE-B565-4119-8BDF-EFF98F1F4D7F}"/>
  <tableColumns count="4">
    <tableColumn id="1" xr3:uid="{971CC43B-F73A-41AB-8414-D8D187670CE7}" uniqueName="1" name="Column1.date" queryTableFieldId="1"/>
    <tableColumn id="2" xr3:uid="{77E3C6A8-3A76-43D4-8121-59BA8D97E0B2}" uniqueName="2" name="Column1.month" queryTableFieldId="2"/>
    <tableColumn id="3" xr3:uid="{AC9030EC-6C9D-4EB2-BB42-274B7AF0A51E}" uniqueName="3" name="Column1.year" queryTableFieldId="3"/>
    <tableColumn id="4" xr3:uid="{21DD969A-99B9-4D84-B431-44539009BC15}" uniqueName="4" name="Column1.individuals" queryTableFieldId="4"/>
  </tableColumns>
  <tableStyleInfo name="TableStyleMedium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CDBA665-2FEE-4A1B-A768-40556EA0CBF5}" name="timeseries_widget_id_136492_sv_id_11_geo_id_616_population_group_4797_frequency" displayName="timeseries_widget_id_136492_sv_id_11_geo_id_616_population_group_4797_frequency" ref="BG32:BI67" tableType="queryTable" totalsRowShown="0">
  <autoFilter ref="BG32:BI67" xr:uid="{24BB327B-E5D3-4234-9A41-39547FD15308}"/>
  <tableColumns count="3">
    <tableColumn id="1" xr3:uid="{85DA8290-B1F8-4344-90BA-FC31DF526B4E}" uniqueName="1" name="Column1.month" queryTableFieldId="1"/>
    <tableColumn id="2" xr3:uid="{4E98E236-3295-43CC-911C-B564E50B42F9}" uniqueName="2" name="Column1.year" queryTableFieldId="2"/>
    <tableColumn id="3" xr3:uid="{50B50085-DF2C-4E5E-8A7C-C1C115E5E756}" uniqueName="3" name="Column1.individuals" queryTableFieldId="3"/>
  </tableColumns>
  <tableStyleInfo name="TableStyleMedium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142B74D-189F-444F-854B-A08C7522DF17}" name="timeseries_widget_id_136492_sv_id_11_geo_id_690_population_group_4797_frequency" displayName="timeseries_widget_id_136492_sv_id_11_geo_id_690_population_group_4797_frequency" ref="BK6:BM55" tableType="queryTable" totalsRowShown="0">
  <autoFilter ref="BK6:BM55" xr:uid="{DCFB0EF3-8B05-47F4-9E01-3105D5FADF04}"/>
  <tableColumns count="3">
    <tableColumn id="1" xr3:uid="{B18E8CC9-6613-4AEC-B84D-04E655C5293D}" uniqueName="1" name="Column1.month" queryTableFieldId="1"/>
    <tableColumn id="2" xr3:uid="{F4CD7EF4-C73F-44DD-8538-9B56AECAA3E7}" uniqueName="2" name="Column1.year" queryTableFieldId="2"/>
    <tableColumn id="3" xr3:uid="{6B11CC57-AF09-4909-8CB3-9A130D8F228D}" uniqueName="3" name="Column1.individuals"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4B1251-8244-49CF-B6DD-12F387A8E603}" name="simplified_widget_id_122547_geo_id_656_sv_id_11_population_group_4799_fromDate_2" displayName="simplified_widget_id_122547_geo_id_656_sv_id_11_population_group_4799_fromDate_2" ref="A14:F15" tableType="queryTable" totalsRowShown="0">
  <autoFilter ref="A14:F15" xr:uid="{2038F414-C6A1-439E-B17D-FA42885B6963}"/>
  <tableColumns count="6">
    <tableColumn id="1" xr3:uid="{4B424A0A-2074-4D22-8364-ED83E8E40F77}" uniqueName="1" name="Column1.month" queryTableFieldId="1"/>
    <tableColumn id="2" xr3:uid="{1F90DB34-1DC1-457C-A2A7-E6DAB9666B66}" uniqueName="2" name="Column1.year" queryTableFieldId="2"/>
    <tableColumn id="3" xr3:uid="{E35EB28C-65C1-4DD9-BB27-EF49C037F3D5}" uniqueName="3" name="Column1.male" queryTableFieldId="3" dataDxfId="75" dataCellStyle="Percent"/>
    <tableColumn id="4" xr3:uid="{3F71A10A-DED5-4BC6-A8DE-D267ED649344}" uniqueName="4" name="Column1.female" queryTableFieldId="4" dataDxfId="74" dataCellStyle="Percent"/>
    <tableColumn id="5" xr3:uid="{7F90DAF6-9610-404B-A75B-22598E06D8C8}" uniqueName="5" name="Column1.children" queryTableFieldId="5" dataDxfId="73" dataCellStyle="Percent"/>
    <tableColumn id="6" xr3:uid="{A10B733C-767B-487F-AA45-217AA9E1BF0A}" uniqueName="6" name="Column1.uac" queryTableFieldId="6" dataDxfId="72" dataCellStyle="Percent"/>
  </tableColumns>
  <tableStyleInfo name="TableStyleMedium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4DEEA19B-ED08-4C6D-955C-6E39EAAABB6D}" name="origin_widget_id_125040_geo_id_690_sv_id_11_population_collection_28_limit_200_f" displayName="origin_widget_id_125040_geo_id_690_sv_id_11_population_collection_28_limit_200_f" ref="A196:G228" tableType="queryTable" totalsRowShown="0">
  <autoFilter ref="A196:G228" xr:uid="{A7196127-F943-405D-B295-FA890137333C}"/>
  <tableColumns count="7">
    <tableColumn id="1" xr3:uid="{E43C04FF-4254-4B29-930C-2FEE28E62B62}" uniqueName="1" name="Column1.pop_origin_name" queryTableFieldId="1"/>
    <tableColumn id="2" xr3:uid="{72F137C7-4AA3-4C08-A36F-5212A43FB599}" uniqueName="2" name="Column1.date" queryTableFieldId="2"/>
    <tableColumn id="3" xr3:uid="{0F2F07E3-F69B-4324-B5A9-44794D8D6FD3}" uniqueName="3" name="Column1.month" queryTableFieldId="3"/>
    <tableColumn id="4" xr3:uid="{1DFA4E2C-D3AA-43D9-9F2D-23921F0271A3}" uniqueName="4" name="Column1.year" queryTableFieldId="4"/>
    <tableColumn id="5" xr3:uid="{FA2B1267-E61D-4BD5-9A02-EBE54F2B912B}" uniqueName="5" name="Column1.individuals" queryTableFieldId="5"/>
    <tableColumn id="6" xr3:uid="{9F0D9545-3F4E-41F6-9C5C-0F6E350BF55E}" uniqueName="6" name="Column1" queryTableFieldId="6" dataDxfId="26" dataCellStyle="Percent">
      <calculatedColumnFormula>origin_widget_id_125040_geo_id_690_sv_id_11_population_collection_28_limit_200_f[[#This Row],[Column1.individuals]]/SUM(origin_widget_id_125040_geo_id_690_sv_id_11_population_collection_28_limit_200_f[Column1.individuals])</calculatedColumnFormula>
    </tableColumn>
    <tableColumn id="7" xr3:uid="{69501FB5-E2A6-4511-9708-9A3C11D8D897}" uniqueName="7" name="Column2" queryTableFieldId="7" dataDxfId="25">
      <calculatedColumnFormula>TEXT(origin_widget_id_125040_geo_id_690_sv_id_11_population_collection_28_limit_200_f[[#This Row],[Column1.individuals]],"#,###")&amp;"  ("&amp;(ROUND(origin_widget_id_125040_geo_id_690_sv_id_11_population_collection_28_limit_200_f[[#This Row],[Column1]],2)*100)&amp;"%)"</calculatedColumnFormula>
    </tableColumn>
  </tableColumns>
  <tableStyleInfo name="TableStyleMedium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DBE5786C-A83A-4A44-B900-EBF9219B214D}" name="get_widget_id_136500_sv_id_11_population_group_5274" displayName="get_widget_id_136500_sv_id_11_population_group_5274" ref="A249:D250" tableType="queryTable" totalsRowShown="0">
  <autoFilter ref="A249:D250" xr:uid="{D869C6E5-298F-4D15-84E6-EB505C128A1E}"/>
  <tableColumns count="4">
    <tableColumn id="1" xr3:uid="{E7F531A0-783A-4694-8652-63C35278A6CB}" uniqueName="1" name="Column1.date" queryTableFieldId="1"/>
    <tableColumn id="2" xr3:uid="{7966CB09-E3BC-4E7F-9C69-C1C85B9DFB03}" uniqueName="2" name="Column1.month" queryTableFieldId="2"/>
    <tableColumn id="3" xr3:uid="{D44BB3D4-EC14-493D-A85E-2A14A59441D2}" uniqueName="3" name="Column1.year" queryTableFieldId="3"/>
    <tableColumn id="4" xr3:uid="{DD733FB5-FA45-4DBF-B62C-9D79A2AD7D28}" uniqueName="4" name="Column1.individuals" queryTableFieldId="4"/>
  </tableColumns>
  <tableStyleInfo name="TableStyleMedium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C471B24-E96E-45BD-AF0E-F442EE751FBA}" name="get_widget_id_136500_sv_id_11_population_group_5275" displayName="get_widget_id_136500_sv_id_11_population_group_5275" ref="A255:D256" tableType="queryTable" totalsRowShown="0">
  <autoFilter ref="A255:D256" xr:uid="{BE2C4B93-1728-44AB-96C3-3FA806611840}"/>
  <tableColumns count="4">
    <tableColumn id="1" xr3:uid="{5F093A65-6822-409D-BB59-9EE122A3CC6E}" uniqueName="1" name="Column1.date" queryTableFieldId="1"/>
    <tableColumn id="2" xr3:uid="{D4EA0102-C5D5-4D37-A132-10423EE59CCF}" uniqueName="2" name="Column1.month" queryTableFieldId="2"/>
    <tableColumn id="3" xr3:uid="{B7DC1AF5-B477-4B5B-BB10-34FB1A71EB1A}" uniqueName="3" name="Column1.year" queryTableFieldId="3"/>
    <tableColumn id="4" xr3:uid="{0DBBA13E-BA57-429E-909D-59D087DA08C7}" uniqueName="4" name="Column1.individuals" queryTableFieldId="4"/>
  </tableColumns>
  <tableStyleInfo name="TableStyleMedium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6E75AD3B-2323-4493-BCBD-2DA3865B2B8C}" name="get_widget_id_136500_sv_id_11_population_group_5276" displayName="get_widget_id_136500_sv_id_11_population_group_5276" ref="A261:D262" tableType="queryTable" totalsRowShown="0">
  <autoFilter ref="A261:D262" xr:uid="{837A2359-F737-4F5D-8972-008243D341A1}"/>
  <tableColumns count="4">
    <tableColumn id="1" xr3:uid="{580C386D-3B8C-4C4D-9D7E-B489928D928E}" uniqueName="1" name="Column1.date" queryTableFieldId="1"/>
    <tableColumn id="2" xr3:uid="{B19DCA76-A9C4-4D64-8B4C-B70418154517}" uniqueName="2" name="Column1.month" queryTableFieldId="2"/>
    <tableColumn id="3" xr3:uid="{3E9700F3-08CD-4D4A-AD22-1BC27EBFC529}" uniqueName="3" name="Column1.year" queryTableFieldId="3"/>
    <tableColumn id="4" xr3:uid="{AFFD79DB-94DE-4A1A-87FD-932E84223724}" uniqueName="4" name="Column1.individuals" queryTableFieldId="4"/>
  </tableColumns>
  <tableStyleInfo name="TableStyleMedium7"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12DC59D9-BEB2-4EED-B7C8-A1DCE0CF5BF3}" name="Greece__Monthly_Arrivals_by_CoO" displayName="Greece__Monthly_Arrivals_by_CoO" ref="A1:F461" tableType="queryTable" totalsRowShown="0" headerRowDxfId="24" dataDxfId="23">
  <autoFilter ref="A1:F461" xr:uid="{F355E75A-30BB-44A5-83B0-95AD3FAEE941}"/>
  <tableColumns count="6">
    <tableColumn id="1" xr3:uid="{78E5E540-127A-4BEC-B79E-5E43000E3FFA}" uniqueName="1" name="Country of Origin" queryTableFieldId="1" dataDxfId="22"/>
    <tableColumn id="2" xr3:uid="{2DA4B814-1FDE-4AF4-8628-260D177589CB}" uniqueName="2" name="Arrival Month" queryTableFieldId="2" dataDxfId="21"/>
    <tableColumn id="3" xr3:uid="{970F8AE2-07D8-4AF1-B42F-010B9758549A}" uniqueName="3" name="Arrival year" queryTableFieldId="3" dataDxfId="20"/>
    <tableColumn id="4" xr3:uid="{8442CD48-08BC-4CCF-85DE-4BE2D2C9839C}" uniqueName="4" name="Number of Individuals arrived" queryTableFieldId="4" dataDxfId="19"/>
    <tableColumn id="5" xr3:uid="{C18665B8-C697-4401-90BB-3D0C55EF1EB8}" uniqueName="5" name="Month Name" queryTableFieldId="5" dataDxfId="18"/>
    <tableColumn id="6" xr3:uid="{E7D03839-5842-4763-A31C-FE34B6431148}" uniqueName="6" name="Region" queryTableFieldId="6" dataDxfId="17"/>
  </tableColumns>
  <tableStyleInfo name="TableStyleQueryResult"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B5E29329-F0DD-49ED-BF4D-1C8E9BD887CC}" name="Italy_Monthly_Arrivals_by_CoO" displayName="Italy_Monthly_Arrivals_by_CoO" ref="A1:F1058" tableType="queryTable" totalsRowShown="0" headerRowDxfId="16" dataDxfId="15">
  <tableColumns count="6">
    <tableColumn id="1" xr3:uid="{726EC211-7E62-4334-9BB6-4F868A00B46A}" uniqueName="1" name="Country of Origin ISO Code" queryTableFieldId="1" dataDxfId="14"/>
    <tableColumn id="2" xr3:uid="{331A3C47-449B-49AF-83B0-EBA75EB87B0B}" uniqueName="2" name="Country of Origin Name" queryTableFieldId="2" dataDxfId="13"/>
    <tableColumn id="3" xr3:uid="{760A48F1-0DD0-4424-B2FE-0AD5CF0AF058}" uniqueName="3" name="Arrival Month" queryTableFieldId="3" dataDxfId="12"/>
    <tableColumn id="4" xr3:uid="{1E9DA72D-4575-4EF2-950C-5E96423EF4FD}" uniqueName="4" name="Arrival Year" queryTableFieldId="4" dataDxfId="11"/>
    <tableColumn id="5" xr3:uid="{905F097A-915B-4719-A197-D058C16D8D65}" uniqueName="5" name="Number of individuals arrived" queryTableFieldId="5" dataDxfId="10"/>
    <tableColumn id="6" xr3:uid="{C56B73C4-191E-4560-9EE7-2F797C3DF962}" uniqueName="6" name="Month Name" queryTableFieldId="6" dataDxfId="9"/>
  </tableColumns>
  <tableStyleInfo name="TableStyleQueryResult"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A8CE702-F542-4D30-A408-B35A61395116}" name="Spain___Monthly_Arrivals_by_CoO" displayName="Spain___Monthly_Arrivals_by_CoO" ref="A1:F665" tableType="queryTable" totalsRowShown="0">
  <autoFilter ref="A1:F665" xr:uid="{00000000-0009-0000-0100-000003000000}"/>
  <tableColumns count="6">
    <tableColumn id="1" xr3:uid="{BB8396EB-20DB-403B-B768-34EF6A27657C}" uniqueName="1" name="Country of Origin ISO Code" queryTableFieldId="4"/>
    <tableColumn id="2" xr3:uid="{0B35F372-EA67-4B9F-8FB2-31C37AC6EEF0}" uniqueName="2" name="Country of Origin Name" queryTableFieldId="5"/>
    <tableColumn id="3" xr3:uid="{26F7FB48-6475-486A-8375-B15AD307345D}" uniqueName="3" name="Arrival Month" queryTableFieldId="6"/>
    <tableColumn id="4" xr3:uid="{3163988F-3259-43F0-AE35-E8575C24AD93}" uniqueName="4" name="Arrival Year" queryTableFieldId="7"/>
    <tableColumn id="5" xr3:uid="{F7C8D343-0977-4E18-BA7F-70FC903F62DB}" uniqueName="5" name="Number of individuals arrived" queryTableFieldId="8"/>
    <tableColumn id="6" xr3:uid="{054796FB-B47B-4887-A26F-52070139E0B0}" uniqueName="6" name="Month name" queryTableFieldId="9" dataDxfId="8">
      <calculatedColumnFormula>TEXT(DATE(2000,C2,1),"MMMM")</calculatedColumnFormula>
    </tableColumn>
  </tableColumns>
  <tableStyleInfo name="TableStyleMedium7"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BE58AD27-9D3D-4FE7-A8DF-1DF8821D31CE}" name="Cyprus___Monthly_Arrivals" displayName="Cyprus___Monthly_Arrivals" ref="A1:E81" tableType="queryTable" totalsRowShown="0">
  <autoFilter ref="A1:E81" xr:uid="{00000000-0009-0000-0100-000006000000}"/>
  <tableColumns count="5">
    <tableColumn id="1" xr3:uid="{6FCC3972-4DB2-43F5-95F8-599A7D58A0FE}" uniqueName="1" name="Country of Origin ISO Code" queryTableFieldId="1"/>
    <tableColumn id="2" xr3:uid="{4E25F31C-58FF-4C01-8FBA-55E7FDE58BAE}" uniqueName="2" name="Country of Origin Name" queryTableFieldId="2"/>
    <tableColumn id="3" xr3:uid="{92109592-60AF-4195-A477-436D9B9F558B}" uniqueName="3" name="Arrival Month" queryTableFieldId="3"/>
    <tableColumn id="4" xr3:uid="{01003B3D-7B21-45B4-9893-41D3C5EC0137}" uniqueName="4" name="Arrival Year" queryTableFieldId="4"/>
    <tableColumn id="5" xr3:uid="{58E6E721-6EA7-4018-B9AD-9476FD8F6F90}" uniqueName="5" name="Number of Individuals Arrived" queryTableFieldId="5"/>
  </tableColumns>
  <tableStyleInfo name="TableStyleMedium7"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1A8DB1A7-323A-4F5B-AAD5-F71D7090F5DF}" name="Daily_Arrivals_to_Greece" displayName="Daily_Arrivals_to_Greece" ref="A1:B1512" tableType="queryTable" totalsRowShown="0" headerRowDxfId="7" dataDxfId="6">
  <autoFilter ref="A1:B1512" xr:uid="{B393F7CA-A1F2-4F91-8B4A-646962465055}"/>
  <tableColumns count="2">
    <tableColumn id="1" xr3:uid="{1CC1A419-209E-46E3-B5BA-392E11F084CC}" uniqueName="1" name="Arrival Date" queryTableFieldId="1" dataDxfId="5"/>
    <tableColumn id="2" xr3:uid="{E00F655E-2514-44C9-8FD1-F15D298EBBB3}" uniqueName="2" name="Daily arrived" queryTableFieldId="2" dataDxfId="4"/>
  </tableColumns>
  <tableStyleInfo name="TableStyleQueryResult"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8C6ECECA-A468-4768-AC5B-336AC6385150}" name="Daily_Arrivals_to_Italy" displayName="Daily_Arrivals_to_Italy" ref="A1:B1340" tableType="queryTable" totalsRowShown="0" headerRowDxfId="3" dataDxfId="2">
  <tableColumns count="2">
    <tableColumn id="1" xr3:uid="{3773A957-66BD-49FA-AEF9-DFEC78383F26}" uniqueName="1" name="Arrival Date" queryTableFieldId="1" dataDxfId="1"/>
    <tableColumn id="2" xr3:uid="{465E0690-6783-4C4D-BA33-8A89D400AF68}" uniqueName="2" name="Daily arrived" queryTableFieldId="2" dataDxfId="0"/>
  </tableColumns>
  <tableStyleInfo name="TableStyleQueryResult"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7168E41-2B19-4503-994A-D11388CC61DE}" name="simplified_widget_id_120719_sv_id_11_population_group_4799_fromDate_2019_01_01" displayName="simplified_widget_id_120719_sv_id_11_population_group_4799_fromDate_2019_01_01" ref="A18:F19" tableType="queryTable" totalsRowShown="0">
  <autoFilter ref="A18:F19" xr:uid="{F3DEE5AA-A638-4937-B4A1-6D3AB7DFBB62}"/>
  <tableColumns count="6">
    <tableColumn id="1" xr3:uid="{B715C365-949C-46EA-A6FA-BEB261FBACA5}" uniqueName="1" name="Column1.month" queryTableFieldId="1"/>
    <tableColumn id="2" xr3:uid="{26D42E0E-FB04-447E-B5E8-880F02593A7A}" uniqueName="2" name="Column1.year" queryTableFieldId="2"/>
    <tableColumn id="3" xr3:uid="{4B48846B-2FF7-4FF8-924D-50F40E8D188B}" uniqueName="3" name="Column1.male" queryTableFieldId="3" dataDxfId="71" dataCellStyle="Percent"/>
    <tableColumn id="4" xr3:uid="{5FD08166-B318-477E-B8F4-FD25340CABBF}" uniqueName="4" name="Column1.female" queryTableFieldId="4" dataDxfId="70" dataCellStyle="Percent"/>
    <tableColumn id="5" xr3:uid="{1E8FFF58-2242-4963-BC00-7C725DCA9908}" uniqueName="5" name="Column1.children" queryTableFieldId="5" dataDxfId="69" dataCellStyle="Percent"/>
    <tableColumn id="6" xr3:uid="{8EB5E717-E973-4A51-9A5A-3E7F33A6710B}" uniqueName="6" name="Column1.uac" queryTableFieldId="6" dataDxfId="68" dataCellStyle="Percent"/>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9C2CB2A-62A5-4F10-AF0C-76125BBEACFD}" name="sublocation__geo_id_640_year_latest_sv_id_11_population_group_4797_4798" displayName="sublocation__geo_id_640_year_latest_sv_id_11_population_group_4797_4798" ref="A22:F33" tableType="queryTable" totalsRowShown="0">
  <autoFilter ref="A22:F33" xr:uid="{C1C49D02-8D63-4BD4-B556-323078773B75}"/>
  <tableColumns count="6">
    <tableColumn id="1" xr3:uid="{5B1A7FF2-E1B6-4B9F-9010-E876E8040D9A}" uniqueName="1" name="Column1.geomaster_name" queryTableFieldId="1"/>
    <tableColumn id="2" xr3:uid="{F50D7EA8-D73C-4C89-964D-A18C89D4F24D}" uniqueName="2" name="Column1.month" queryTableFieldId="2"/>
    <tableColumn id="3" xr3:uid="{2E4D24F3-F931-439F-B1A4-0C06EE3364B0}" uniqueName="3" name="Column1.year" queryTableFieldId="3"/>
    <tableColumn id="4" xr3:uid="{7EEB4F6B-DFD7-4FCA-BC88-15DA8B3A1BB7}" uniqueName="4" name="Column1.individuals" queryTableFieldId="4" dataDxfId="67" dataCellStyle="Comma"/>
    <tableColumn id="5" xr3:uid="{18FEFCE5-FAFC-4817-B01D-BF92E0DA4D45}" uniqueName="5" name="Column1" queryTableFieldId="5" dataDxfId="66" dataCellStyle="Percent"/>
    <tableColumn id="6" xr3:uid="{F1BA37AD-C962-4680-B3BC-C825F6650475}" uniqueName="6" name="Column2" queryTableFieldId="6" dataDxfId="65">
      <calculatedColumnFormula>TEXT(sublocation__geo_id_640_year_latest_sv_id_11_population_group_4797_4798[[#This Row],[Column1.individuals]],"#,###")&amp;"  ("&amp;(ROUND(sublocation__geo_id_640_year_latest_sv_id_11_population_group_4797_4798[[#This Row],[Column1]],2)*100)&amp;"%)"</calculatedColumnFormula>
    </tableColumn>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5D5766B-080F-401E-902E-80C58AC6DA5D}" name="_2019_forcesublocation_1_widget_id_117562_sv_id_11_color__233c8dbc_color2__2300999" displayName="_2019_forcesublocation_1_widget_id_117562_sv_id_11_color__233c8dbc_color2__2300999" ref="A36:F42" tableType="queryTable" totalsRowShown="0">
  <autoFilter ref="A36:F42" xr:uid="{7E2821BE-793F-443C-A5B3-F99943F43D50}"/>
  <tableColumns count="6">
    <tableColumn id="1" xr3:uid="{9A86A7CB-8905-4567-BB91-216FAC6BA56E}" uniqueName="1" name="Column1.geomaster_name" queryTableFieldId="1"/>
    <tableColumn id="2" xr3:uid="{BE273D07-C8AB-4522-80A6-F05FDFCA06B0}" uniqueName="2" name="Column1.month" queryTableFieldId="2"/>
    <tableColumn id="3" xr3:uid="{E051FA59-EF3C-402E-BD54-061F9FD36B2E}" uniqueName="3" name="Column1.year" queryTableFieldId="3"/>
    <tableColumn id="4" xr3:uid="{6C470609-4578-4A47-AB47-208C5FB2806C}" uniqueName="4" name="Column1.individuals" queryTableFieldId="4" dataDxfId="64" dataCellStyle="Comma"/>
    <tableColumn id="5" xr3:uid="{F4630505-A26F-4986-9FBD-E3B270318B7E}" uniqueName="5" name="Column1" queryTableFieldId="5" dataDxfId="63" dataCellStyle="Percent">
      <calculatedColumnFormula>_2019_forcesublocation_1_widget_id_117562_sv_id_11_color__233c8dbc_color2__2300999[[#This Row],[Column1.individuals]]/SUM(_2019_forcesublocation_1_widget_id_117562_sv_id_11_color__233c8dbc_color2__2300999[Column1.individuals])</calculatedColumnFormula>
    </tableColumn>
    <tableColumn id="6" xr3:uid="{B5462F74-E785-4699-8AED-3C9A6EBA3AD4}" uniqueName="6" name="Column2" queryTableFieldId="6" dataDxfId="62">
      <calculatedColumnFormula>TEXT(_2019_forcesublocation_1_widget_id_117562_sv_id_11_color__233c8dbc_color2__2300999[[#This Row],[Column1.individuals]],"#,###")&amp;"  ("&amp;(ROUND(_2019_forcesublocation_1_widget_id_117562_sv_id_11_color__233c8dbc_color2__2300999[[#This Row],[Column1]],2)*100)&amp;"%)"</calculatedColumnFormula>
    </tableColumn>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19064D1-7C9A-480C-8651-0812282A1165}" name="origin_widget_id_117564_geo_id_729_sv_id_11_population_collection_28_limit_10_fr" displayName="origin_widget_id_117564_geo_id_729_sv_id_11_population_collection_28_limit_10_fr" ref="A45:F55" tableType="queryTable" totalsRowShown="0">
  <autoFilter ref="A45:F55" xr:uid="{494BCCD2-4ABD-4B7E-910B-DFC1727FC6C5}"/>
  <tableColumns count="6">
    <tableColumn id="1" xr3:uid="{B3254A78-950E-41BB-B0F5-F3860C1982C9}" uniqueName="1" name="Column1.pop_origin_name" queryTableFieldId="1"/>
    <tableColumn id="2" xr3:uid="{57D0A93B-FC17-4392-97AF-EE79C235DC33}" uniqueName="2" name="Column1.month" queryTableFieldId="2"/>
    <tableColumn id="3" xr3:uid="{5C65A0C3-FBA6-497C-A76A-20B75C725041}" uniqueName="3" name="Column1.year" queryTableFieldId="3"/>
    <tableColumn id="4" xr3:uid="{E0E73492-E098-45A3-A7B9-374301D9FF82}" uniqueName="4" name="Column1.individuals" queryTableFieldId="4" dataDxfId="61" dataCellStyle="Comma"/>
    <tableColumn id="5" xr3:uid="{5B523634-1FFC-47FC-B6BE-96936A53F531}" uniqueName="5" name="Column1" queryTableFieldId="5" dataDxfId="60" dataCellStyle="Percent">
      <calculatedColumnFormula>origin_widget_id_117564_geo_id_729_sv_id_11_population_collection_28_limit_10_fr[[#This Row],[Column1.individuals]]/SUM(origin_widget_id_117564_geo_id_729_sv_id_11_population_collection_28_limit_10_fr[Column1.individuals])</calculatedColumnFormula>
    </tableColumn>
    <tableColumn id="6" xr3:uid="{B445B343-932B-41C0-A914-F5078DE43CD2}" uniqueName="6" name="Column2" queryTableFieldId="6" dataDxfId="59">
      <calculatedColumnFormula>TEXT(origin_widget_id_117564_geo_id_729_sv_id_11_population_collection_28_limit_10_fr[[#This Row],[Column1.individuals]],"#,###")&amp;"  ("&amp;(ROUND(origin_widget_id_117564_geo_id_729_sv_id_11_population_collection_28_limit_10_fr[[#This Row],[Column1]],2)*100)&amp;"%)"</calculatedColumnFormula>
    </tableColumn>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114EE9-C832-445E-BD86-036AB1643079}" name="origin_widget_id_122540_geo_id_656_sv_id_11_population_collection_28_limit_200_f" displayName="origin_widget_id_122540_geo_id_656_sv_id_11_population_collection_28_limit_200_f" ref="A59:F82" tableType="queryTable" totalsRowShown="0">
  <autoFilter ref="A59:F82" xr:uid="{7ACAF52C-EECF-4211-BBFD-3AA9118C54B8}"/>
  <tableColumns count="6">
    <tableColumn id="1" xr3:uid="{68974B4E-85A2-4505-9EB4-142C5DAF44C2}" uniqueName="1" name="Column1.pop_origin_name" queryTableFieldId="1"/>
    <tableColumn id="2" xr3:uid="{9FA97E4D-EE5C-430D-99F7-914A6245AA79}" uniqueName="2" name="Column1.month" queryTableFieldId="2"/>
    <tableColumn id="3" xr3:uid="{0D0F072B-A60C-4CD6-B3C6-874FF179A207}" uniqueName="3" name="Column1.year" queryTableFieldId="3"/>
    <tableColumn id="4" xr3:uid="{5B5710E6-6590-4ED2-BB74-C8216854A981}" uniqueName="4" name="Column1.individuals" queryTableFieldId="4" dataDxfId="58" dataCellStyle="Comma"/>
    <tableColumn id="5" xr3:uid="{B565732D-D924-41F9-A1BD-FBB6ED0C31F4}" uniqueName="5" name="Column1" queryTableFieldId="5" dataDxfId="57" dataCellStyle="Percent">
      <calculatedColumnFormula>origin_widget_id_122540_geo_id_656_sv_id_11_population_collection_28_limit_200_f[[#This Row],[Column1.individuals]]/SUM(origin_widget_id_122540_geo_id_656_sv_id_11_population_collection_28_limit_200_f[Column1.individuals])</calculatedColumnFormula>
    </tableColumn>
    <tableColumn id="6" xr3:uid="{201D4097-63B7-4B14-A09E-89E85A236E0C}" uniqueName="6" name="Column2" queryTableFieldId="6" dataDxfId="56">
      <calculatedColumnFormula>TEXT(origin_widget_id_122540_geo_id_656_sv_id_11_population_collection_28_limit_200_f[[#This Row],[Column1.individuals]],"#,###")&amp;"  ("&amp;(ROUND(origin_widget_id_122540_geo_id_656_sv_id_11_population_collection_28_limit_200_f[[#This Row],[Column1]],2)*100)&amp;"%)"</calculatedColumnFormula>
    </tableColumn>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94303DD-DBA9-4948-98F9-656F863D61A6}" name="origin_widget_id_122515_geo_id_640_sv_id_11_population_group_4996_population_col" displayName="origin_widget_id_122515_geo_id_640_sv_id_11_population_group_4996_population_col" ref="A86:F97" tableType="queryTable" totalsRowShown="0">
  <autoFilter ref="A86:F97" xr:uid="{843EEC07-B0E2-4B80-B650-D80BC5520784}"/>
  <tableColumns count="6">
    <tableColumn id="1" xr3:uid="{97D457BB-195C-4CBF-9C5D-3BD1DDA6C091}" uniqueName="1" name="Column1.pop_origin_name" queryTableFieldId="1"/>
    <tableColumn id="2" xr3:uid="{0EB4929A-0A86-4621-BF99-6966FE2FA259}" uniqueName="2" name="Column1.month" queryTableFieldId="2"/>
    <tableColumn id="3" xr3:uid="{6E68FFB7-4318-4335-AE38-0993DD0EDAD3}" uniqueName="3" name="Column1.year" queryTableFieldId="3"/>
    <tableColumn id="4" xr3:uid="{E0ADFCCA-F12D-4C17-B4D5-55A707D02CD6}" uniqueName="4" name="Column1.individuals" queryTableFieldId="4" dataDxfId="55" dataCellStyle="Comma"/>
    <tableColumn id="5" xr3:uid="{16F99EB8-D55F-4E51-9CCF-3E894D570FFB}" uniqueName="5" name="Column1" queryTableFieldId="5" dataDxfId="54" dataCellStyle="Percent">
      <calculatedColumnFormula>origin_widget_id_122515_geo_id_640_sv_id_11_population_group_4996_population_col[[#This Row],[Column1.individuals]]/SUM(origin_widget_id_122515_geo_id_640_sv_id_11_population_group_4996_population_col[Column1.individuals])</calculatedColumnFormula>
    </tableColumn>
    <tableColumn id="6" xr3:uid="{179DB3BB-D3E7-4733-A4F8-B3435CFA5A79}" uniqueName="6" name="Column2" queryTableFieldId="6" dataDxfId="53">
      <calculatedColumnFormula>TEXT(origin_widget_id_122515_geo_id_640_sv_id_11_population_group_4996_population_col[[#This Row],[Column1.individuals]],"#,###")&amp;"  ("&amp;(ROUND(origin_widget_id_122515_geo_id_640_sv_id_11_population_group_4996_population_col[[#This Row],[Column1]],2)*100)&amp;"%)"</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UNHCR_Theme">
  <a:themeElements>
    <a:clrScheme name="UNHCR2016">
      <a:dk1>
        <a:sysClr val="windowText" lastClr="000000"/>
      </a:dk1>
      <a:lt1>
        <a:sysClr val="window" lastClr="FFFFFF"/>
      </a:lt1>
      <a:dk2>
        <a:srgbClr val="FFFFFF"/>
      </a:dk2>
      <a:lt2>
        <a:srgbClr val="0072BC"/>
      </a:lt2>
      <a:accent1>
        <a:srgbClr val="0072BC"/>
      </a:accent1>
      <a:accent2>
        <a:srgbClr val="000000"/>
      </a:accent2>
      <a:accent3>
        <a:srgbClr val="FAEB00"/>
      </a:accent3>
      <a:accent4>
        <a:srgbClr val="17375F"/>
      </a:accent4>
      <a:accent5>
        <a:srgbClr val="08B499"/>
      </a:accent5>
      <a:accent6>
        <a:srgbClr val="EF4960"/>
      </a:accent6>
      <a:hlink>
        <a:srgbClr val="0072BC"/>
      </a:hlink>
      <a:folHlink>
        <a:srgbClr val="0072BC"/>
      </a:folHlink>
    </a:clrScheme>
    <a:fontScheme name="UNHCR2016">
      <a:majorFont>
        <a:latin typeface="Arial"/>
        <a:ea typeface=""/>
        <a:cs typeface=""/>
        <a:font script="Jpan" typeface="HGP明朝E"/>
        <a:font script="Hang" typeface="HY그래픽M"/>
        <a:font script="Hans" typeface="华文新魏"/>
        <a:font script="Hant" typeface="標楷體"/>
        <a:font script="Arab" typeface="Arial"/>
        <a:font script="Hebr" typeface="Arial"/>
        <a:font script="Thai" typeface="Kodchiang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Arial"/>
        <a:ea typeface=""/>
        <a:cs typeface=""/>
        <a:font script="Jpan" typeface="HGP明朝E"/>
        <a:font script="Hang" typeface="HY그래픽M"/>
        <a:font script="Hans" typeface="华文楷体"/>
        <a:font script="Hant" typeface="標楷體"/>
        <a:font script="Arab" typeface="Arial"/>
        <a:font script="Hebr" typeface="Arial"/>
        <a:font script="Thai" typeface="Kodchiang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app.powerbi.com/view?r=eyJrIjoiZGJmNDAyZmMtOTNhNy00ZDAxLWEwOTMtNTI4NmM0ODdiYmU5IiwidCI6ImU1YzM3OTgxLTY2NjQtNDEzNC04YTBjLTY1NDNkMmFmODBiZSIsImMiOjh9" TargetMode="External"/></Relationships>
</file>

<file path=xl/worksheets/_rels/sheet4.xml.rels><?xml version="1.0" encoding="UTF-8" standalone="yes"?>
<Relationships xmlns="http://schemas.openxmlformats.org/package/2006/relationships"><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34" Type="http://schemas.openxmlformats.org/officeDocument/2006/relationships/table" Target="../tables/table32.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33" Type="http://schemas.openxmlformats.org/officeDocument/2006/relationships/table" Target="../tables/table31.xml"/><Relationship Id="rId2" Type="http://schemas.openxmlformats.org/officeDocument/2006/relationships/printerSettings" Target="../printerSettings/printerSettings3.bin"/><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hyperlink" Target="https://data2.unhcr.org/api/population/get/timeseries?widget_id=136492&amp;sv_id=11&amp;geo_id=690&amp;population_group=4797&amp;frequency=month&amp;fromDate=2015-01-01" TargetMode="External"/><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 Id="rId35" Type="http://schemas.openxmlformats.org/officeDocument/2006/relationships/table" Target="../tables/table33.xml"/><Relationship Id="rId8"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0CB0-A823-574D-8AFA-1A34A11ECDB2}">
  <dimension ref="A1:L72"/>
  <sheetViews>
    <sheetView tabSelected="1" topLeftCell="A31" workbookViewId="0">
      <selection activeCell="H71" sqref="H71"/>
    </sheetView>
  </sheetViews>
  <sheetFormatPr baseColWidth="10" defaultRowHeight="14" x14ac:dyDescent="0.15"/>
  <cols>
    <col min="4" max="11" width="10.83203125" style="23"/>
  </cols>
  <sheetData>
    <row r="1" spans="1:12" x14ac:dyDescent="0.15">
      <c r="A1" t="s">
        <v>320</v>
      </c>
      <c r="B1" t="s">
        <v>321</v>
      </c>
      <c r="C1" t="s">
        <v>322</v>
      </c>
      <c r="D1" s="23" t="s">
        <v>323</v>
      </c>
      <c r="E1" s="23" t="s">
        <v>324</v>
      </c>
      <c r="F1" s="23" t="s">
        <v>325</v>
      </c>
      <c r="G1" s="23" t="s">
        <v>326</v>
      </c>
      <c r="H1" s="23" t="s">
        <v>327</v>
      </c>
      <c r="I1" s="23" t="s">
        <v>328</v>
      </c>
      <c r="J1" s="23" t="s">
        <v>329</v>
      </c>
      <c r="K1" s="23" t="s">
        <v>330</v>
      </c>
      <c r="L1" s="23" t="s">
        <v>331</v>
      </c>
    </row>
    <row r="2" spans="1:12" x14ac:dyDescent="0.15">
      <c r="A2">
        <v>1</v>
      </c>
      <c r="B2">
        <v>2014</v>
      </c>
      <c r="C2" t="s">
        <v>246</v>
      </c>
      <c r="D2" s="23">
        <v>2171</v>
      </c>
      <c r="E2" s="23">
        <v>955</v>
      </c>
      <c r="F2" s="23">
        <v>955</v>
      </c>
      <c r="G2" s="23">
        <v>0</v>
      </c>
      <c r="H2" s="23">
        <v>574</v>
      </c>
      <c r="I2" s="23" t="s">
        <v>332</v>
      </c>
      <c r="J2" s="23" t="s">
        <v>332</v>
      </c>
      <c r="K2" s="23" t="s">
        <v>332</v>
      </c>
      <c r="L2">
        <v>0</v>
      </c>
    </row>
    <row r="3" spans="1:12" x14ac:dyDescent="0.15">
      <c r="A3">
        <v>2</v>
      </c>
      <c r="B3">
        <v>2014</v>
      </c>
      <c r="C3" t="s">
        <v>247</v>
      </c>
      <c r="D3" s="23">
        <v>3335</v>
      </c>
      <c r="E3" s="23">
        <v>1001</v>
      </c>
      <c r="F3" s="23">
        <v>1001</v>
      </c>
      <c r="G3" s="23">
        <v>0</v>
      </c>
      <c r="H3" s="23">
        <v>704</v>
      </c>
      <c r="I3" s="23" t="s">
        <v>332</v>
      </c>
      <c r="J3" s="23" t="s">
        <v>332</v>
      </c>
      <c r="K3" s="23" t="s">
        <v>332</v>
      </c>
      <c r="L3">
        <v>0</v>
      </c>
    </row>
    <row r="4" spans="1:12" x14ac:dyDescent="0.15">
      <c r="A4">
        <v>3</v>
      </c>
      <c r="B4">
        <v>2014</v>
      </c>
      <c r="C4" t="s">
        <v>248</v>
      </c>
      <c r="D4" s="23">
        <v>5459</v>
      </c>
      <c r="E4" s="23">
        <v>1501</v>
      </c>
      <c r="F4" s="23">
        <v>1501</v>
      </c>
      <c r="G4" s="23">
        <v>0</v>
      </c>
      <c r="H4" s="23">
        <v>1329</v>
      </c>
      <c r="I4" s="23" t="s">
        <v>332</v>
      </c>
      <c r="J4" s="23" t="s">
        <v>332</v>
      </c>
      <c r="K4" s="23" t="s">
        <v>332</v>
      </c>
      <c r="L4">
        <v>91</v>
      </c>
    </row>
    <row r="5" spans="1:12" x14ac:dyDescent="0.15">
      <c r="A5">
        <v>4</v>
      </c>
      <c r="B5">
        <v>2014</v>
      </c>
      <c r="C5" t="s">
        <v>249</v>
      </c>
      <c r="D5" s="23">
        <v>15679</v>
      </c>
      <c r="E5" s="23">
        <v>1257</v>
      </c>
      <c r="F5" s="23">
        <v>1257</v>
      </c>
      <c r="G5" s="23">
        <v>0</v>
      </c>
      <c r="H5" s="23">
        <v>781</v>
      </c>
      <c r="I5" s="23" t="s">
        <v>332</v>
      </c>
      <c r="J5" s="23" t="s">
        <v>332</v>
      </c>
      <c r="K5" s="23" t="s">
        <v>332</v>
      </c>
      <c r="L5">
        <v>0</v>
      </c>
    </row>
    <row r="6" spans="1:12" x14ac:dyDescent="0.15">
      <c r="A6">
        <v>5</v>
      </c>
      <c r="B6">
        <v>2014</v>
      </c>
      <c r="C6" t="s">
        <v>250</v>
      </c>
      <c r="D6" s="23">
        <v>14599</v>
      </c>
      <c r="E6" s="23">
        <v>1703</v>
      </c>
      <c r="F6" s="23">
        <v>1703</v>
      </c>
      <c r="G6" s="23">
        <v>0</v>
      </c>
      <c r="H6" s="23">
        <v>1358</v>
      </c>
      <c r="I6" s="23" t="s">
        <v>332</v>
      </c>
      <c r="J6" s="23" t="s">
        <v>332</v>
      </c>
      <c r="K6" s="23" t="s">
        <v>332</v>
      </c>
      <c r="L6">
        <v>0</v>
      </c>
    </row>
    <row r="7" spans="1:12" x14ac:dyDescent="0.15">
      <c r="A7">
        <v>6</v>
      </c>
      <c r="B7">
        <v>2014</v>
      </c>
      <c r="C7" t="s">
        <v>251</v>
      </c>
      <c r="D7" s="23">
        <v>22641</v>
      </c>
      <c r="E7" s="23">
        <v>3198</v>
      </c>
      <c r="F7" s="23">
        <v>3198</v>
      </c>
      <c r="G7" s="23">
        <v>0</v>
      </c>
      <c r="H7" s="23">
        <v>521</v>
      </c>
      <c r="I7" s="23" t="s">
        <v>332</v>
      </c>
      <c r="J7" s="23" t="s">
        <v>332</v>
      </c>
      <c r="K7" s="23" t="s">
        <v>332</v>
      </c>
      <c r="L7">
        <v>136</v>
      </c>
    </row>
    <row r="8" spans="1:12" x14ac:dyDescent="0.15">
      <c r="A8">
        <v>7</v>
      </c>
      <c r="B8">
        <v>2014</v>
      </c>
      <c r="C8" t="s">
        <v>252</v>
      </c>
      <c r="D8" s="23">
        <v>24031</v>
      </c>
      <c r="E8" s="23">
        <v>3927</v>
      </c>
      <c r="F8" s="23">
        <v>3927</v>
      </c>
      <c r="G8" s="23">
        <v>0</v>
      </c>
      <c r="H8" s="23">
        <v>592</v>
      </c>
      <c r="I8" s="23" t="s">
        <v>332</v>
      </c>
      <c r="J8" s="23" t="s">
        <v>332</v>
      </c>
      <c r="K8" s="23" t="s">
        <v>332</v>
      </c>
      <c r="L8">
        <v>81</v>
      </c>
    </row>
    <row r="9" spans="1:12" x14ac:dyDescent="0.15">
      <c r="A9">
        <v>8</v>
      </c>
      <c r="B9">
        <v>2014</v>
      </c>
      <c r="C9" t="s">
        <v>253</v>
      </c>
      <c r="D9" s="23">
        <v>24774</v>
      </c>
      <c r="E9" s="23">
        <v>6742</v>
      </c>
      <c r="F9" s="23">
        <v>6742</v>
      </c>
      <c r="G9" s="23">
        <v>0</v>
      </c>
      <c r="H9" s="23">
        <v>2288</v>
      </c>
      <c r="I9" s="23" t="s">
        <v>332</v>
      </c>
      <c r="J9" s="23" t="s">
        <v>332</v>
      </c>
      <c r="K9" s="23" t="s">
        <v>332</v>
      </c>
      <c r="L9">
        <v>257</v>
      </c>
    </row>
    <row r="10" spans="1:12" x14ac:dyDescent="0.15">
      <c r="A10">
        <v>9</v>
      </c>
      <c r="B10">
        <v>2014</v>
      </c>
      <c r="C10" t="s">
        <v>254</v>
      </c>
      <c r="D10" s="23">
        <v>26107</v>
      </c>
      <c r="E10" s="23">
        <v>7454</v>
      </c>
      <c r="F10" s="23">
        <v>7454</v>
      </c>
      <c r="G10" s="23">
        <v>0</v>
      </c>
      <c r="H10" s="23">
        <v>1003</v>
      </c>
      <c r="I10" s="23" t="s">
        <v>332</v>
      </c>
      <c r="J10" s="23" t="s">
        <v>332</v>
      </c>
      <c r="K10" s="23" t="s">
        <v>332</v>
      </c>
      <c r="L10">
        <v>3</v>
      </c>
    </row>
    <row r="11" spans="1:12" x14ac:dyDescent="0.15">
      <c r="A11">
        <v>10</v>
      </c>
      <c r="B11">
        <v>2014</v>
      </c>
      <c r="C11" t="s">
        <v>255</v>
      </c>
      <c r="D11" s="23">
        <v>15277</v>
      </c>
      <c r="E11" s="23">
        <v>7432</v>
      </c>
      <c r="F11" s="23">
        <v>7432</v>
      </c>
      <c r="G11" s="23">
        <v>0</v>
      </c>
      <c r="H11" s="23">
        <v>984</v>
      </c>
      <c r="I11" s="23" t="s">
        <v>332</v>
      </c>
      <c r="J11" s="23" t="s">
        <v>332</v>
      </c>
      <c r="K11" s="23" t="s">
        <v>332</v>
      </c>
      <c r="L11">
        <v>0</v>
      </c>
    </row>
    <row r="12" spans="1:12" x14ac:dyDescent="0.15">
      <c r="A12">
        <v>11</v>
      </c>
      <c r="B12">
        <v>2014</v>
      </c>
      <c r="C12" t="s">
        <v>256</v>
      </c>
      <c r="D12" s="23">
        <v>9295</v>
      </c>
      <c r="E12" s="23">
        <v>3812</v>
      </c>
      <c r="F12" s="23">
        <v>3812</v>
      </c>
      <c r="G12" s="23">
        <v>0</v>
      </c>
      <c r="H12" s="23">
        <v>807</v>
      </c>
      <c r="I12" s="23" t="s">
        <v>332</v>
      </c>
      <c r="J12" s="23" t="s">
        <v>332</v>
      </c>
      <c r="K12" s="23" t="s">
        <v>332</v>
      </c>
      <c r="L12">
        <v>0</v>
      </c>
    </row>
    <row r="13" spans="1:12" x14ac:dyDescent="0.15">
      <c r="A13">
        <v>12</v>
      </c>
      <c r="B13">
        <v>2014</v>
      </c>
      <c r="C13" t="s">
        <v>257</v>
      </c>
      <c r="D13" s="23">
        <v>6732</v>
      </c>
      <c r="E13" s="23">
        <v>2056</v>
      </c>
      <c r="F13" s="23">
        <v>2056</v>
      </c>
      <c r="G13" s="23">
        <v>0</v>
      </c>
      <c r="H13" s="23">
        <v>1096</v>
      </c>
      <c r="I13" s="23" t="s">
        <v>332</v>
      </c>
      <c r="J13" s="23" t="s">
        <v>332</v>
      </c>
      <c r="K13" s="23" t="s">
        <v>332</v>
      </c>
      <c r="L13">
        <v>0</v>
      </c>
    </row>
    <row r="14" spans="1:12" x14ac:dyDescent="0.15">
      <c r="A14">
        <v>1</v>
      </c>
      <c r="B14">
        <v>2015</v>
      </c>
      <c r="C14" t="s">
        <v>258</v>
      </c>
      <c r="D14" s="23">
        <v>3528</v>
      </c>
      <c r="E14" s="23">
        <v>1694</v>
      </c>
      <c r="F14" s="23">
        <v>1694</v>
      </c>
      <c r="G14" s="23">
        <v>0</v>
      </c>
      <c r="H14" s="23">
        <v>1604</v>
      </c>
      <c r="I14" s="23" t="s">
        <v>332</v>
      </c>
      <c r="J14" s="23" t="s">
        <v>332</v>
      </c>
      <c r="K14" s="23" t="s">
        <v>332</v>
      </c>
      <c r="L14">
        <v>87</v>
      </c>
    </row>
    <row r="15" spans="1:12" x14ac:dyDescent="0.15">
      <c r="A15">
        <v>2</v>
      </c>
      <c r="B15">
        <v>2015</v>
      </c>
      <c r="C15" t="s">
        <v>259</v>
      </c>
      <c r="D15" s="23">
        <v>4354</v>
      </c>
      <c r="E15" s="23">
        <v>2873</v>
      </c>
      <c r="F15" s="23">
        <v>2873</v>
      </c>
      <c r="G15" s="23">
        <v>0</v>
      </c>
      <c r="H15" s="23">
        <v>673</v>
      </c>
      <c r="I15" s="23" t="s">
        <v>332</v>
      </c>
      <c r="J15" s="23" t="s">
        <v>332</v>
      </c>
      <c r="K15" s="23" t="s">
        <v>332</v>
      </c>
      <c r="L15">
        <v>0</v>
      </c>
    </row>
    <row r="16" spans="1:12" x14ac:dyDescent="0.15">
      <c r="A16">
        <v>3</v>
      </c>
      <c r="B16">
        <v>2015</v>
      </c>
      <c r="C16" t="s">
        <v>260</v>
      </c>
      <c r="D16" s="23">
        <v>2283</v>
      </c>
      <c r="E16" s="23">
        <v>7874</v>
      </c>
      <c r="F16" s="23">
        <v>7874</v>
      </c>
      <c r="G16" s="23">
        <v>0</v>
      </c>
      <c r="H16" s="23">
        <v>1117</v>
      </c>
      <c r="I16" s="23" t="s">
        <v>332</v>
      </c>
      <c r="J16" s="23" t="s">
        <v>332</v>
      </c>
      <c r="K16" s="23" t="s">
        <v>332</v>
      </c>
      <c r="L16">
        <v>0</v>
      </c>
    </row>
    <row r="17" spans="1:12" x14ac:dyDescent="0.15">
      <c r="A17">
        <v>4</v>
      </c>
      <c r="B17">
        <v>2015</v>
      </c>
      <c r="C17" t="s">
        <v>261</v>
      </c>
      <c r="D17" s="23">
        <v>16063</v>
      </c>
      <c r="E17" s="23">
        <v>13556</v>
      </c>
      <c r="F17" s="23">
        <v>13556</v>
      </c>
      <c r="G17" s="23">
        <v>0</v>
      </c>
      <c r="H17" s="23">
        <v>1442</v>
      </c>
      <c r="I17" s="23" t="s">
        <v>332</v>
      </c>
      <c r="J17" s="23" t="s">
        <v>332</v>
      </c>
      <c r="K17" s="23" t="s">
        <v>332</v>
      </c>
      <c r="L17">
        <v>5</v>
      </c>
    </row>
    <row r="18" spans="1:12" x14ac:dyDescent="0.15">
      <c r="A18">
        <v>5</v>
      </c>
      <c r="B18">
        <v>2015</v>
      </c>
      <c r="C18" t="s">
        <v>262</v>
      </c>
      <c r="D18" s="23">
        <v>21235</v>
      </c>
      <c r="E18" s="23">
        <v>17889</v>
      </c>
      <c r="F18" s="23">
        <v>17889</v>
      </c>
      <c r="G18" s="23">
        <v>0</v>
      </c>
      <c r="H18" s="23">
        <v>1435</v>
      </c>
      <c r="I18" s="23" t="s">
        <v>332</v>
      </c>
      <c r="J18" s="23" t="s">
        <v>332</v>
      </c>
      <c r="K18" s="23" t="s">
        <v>332</v>
      </c>
      <c r="L18">
        <v>0</v>
      </c>
    </row>
    <row r="19" spans="1:12" x14ac:dyDescent="0.15">
      <c r="A19">
        <v>6</v>
      </c>
      <c r="B19">
        <v>2015</v>
      </c>
      <c r="C19" t="s">
        <v>263</v>
      </c>
      <c r="D19" s="23">
        <v>22891</v>
      </c>
      <c r="E19" s="23">
        <v>31318</v>
      </c>
      <c r="F19" s="23">
        <v>31318</v>
      </c>
      <c r="G19" s="23">
        <v>0</v>
      </c>
      <c r="H19" s="23">
        <v>1402</v>
      </c>
      <c r="I19" s="23" t="s">
        <v>332</v>
      </c>
      <c r="J19" s="23" t="s">
        <v>332</v>
      </c>
      <c r="K19" s="23" t="s">
        <v>332</v>
      </c>
      <c r="L19">
        <v>2</v>
      </c>
    </row>
    <row r="20" spans="1:12" x14ac:dyDescent="0.15">
      <c r="A20">
        <v>7</v>
      </c>
      <c r="B20">
        <v>2015</v>
      </c>
      <c r="C20" t="s">
        <v>264</v>
      </c>
      <c r="D20" s="23">
        <v>23186</v>
      </c>
      <c r="E20" s="23">
        <v>54899</v>
      </c>
      <c r="F20" s="23">
        <v>54899</v>
      </c>
      <c r="G20" s="23">
        <v>0</v>
      </c>
      <c r="H20" s="23">
        <v>1293</v>
      </c>
      <c r="I20" s="23" t="s">
        <v>332</v>
      </c>
      <c r="J20" s="23" t="s">
        <v>332</v>
      </c>
      <c r="K20" s="23" t="s">
        <v>332</v>
      </c>
      <c r="L20">
        <v>2</v>
      </c>
    </row>
    <row r="21" spans="1:12" x14ac:dyDescent="0.15">
      <c r="A21">
        <v>8</v>
      </c>
      <c r="B21">
        <v>2015</v>
      </c>
      <c r="C21" t="s">
        <v>265</v>
      </c>
      <c r="D21" s="23">
        <v>22609</v>
      </c>
      <c r="E21" s="23">
        <v>107843</v>
      </c>
      <c r="F21" s="23">
        <v>107843</v>
      </c>
      <c r="G21" s="23">
        <v>0</v>
      </c>
      <c r="H21" s="23">
        <v>1332</v>
      </c>
      <c r="I21" s="23" t="s">
        <v>332</v>
      </c>
      <c r="J21" s="23" t="s">
        <v>332</v>
      </c>
      <c r="K21" s="23" t="s">
        <v>332</v>
      </c>
      <c r="L21">
        <v>2</v>
      </c>
    </row>
    <row r="22" spans="1:12" x14ac:dyDescent="0.15">
      <c r="A22">
        <v>9</v>
      </c>
      <c r="B22">
        <v>2015</v>
      </c>
      <c r="C22" t="s">
        <v>266</v>
      </c>
      <c r="D22" s="23">
        <v>15922</v>
      </c>
      <c r="E22" s="23">
        <v>147123</v>
      </c>
      <c r="F22" s="23">
        <v>147123</v>
      </c>
      <c r="G22" s="23">
        <v>0</v>
      </c>
      <c r="H22" s="23">
        <v>1722</v>
      </c>
      <c r="I22" s="23" t="s">
        <v>332</v>
      </c>
      <c r="J22" s="23" t="s">
        <v>332</v>
      </c>
      <c r="K22" s="23" t="s">
        <v>332</v>
      </c>
      <c r="L22">
        <v>7</v>
      </c>
    </row>
    <row r="23" spans="1:12" x14ac:dyDescent="0.15">
      <c r="A23">
        <v>10</v>
      </c>
      <c r="B23">
        <v>2015</v>
      </c>
      <c r="C23" t="s">
        <v>267</v>
      </c>
      <c r="D23" s="23">
        <v>8916</v>
      </c>
      <c r="E23" s="23">
        <v>211663</v>
      </c>
      <c r="F23" s="23">
        <v>211663</v>
      </c>
      <c r="G23" s="23">
        <v>0</v>
      </c>
      <c r="H23" s="23">
        <v>2227</v>
      </c>
      <c r="I23" s="23" t="s">
        <v>332</v>
      </c>
      <c r="J23" s="23" t="s">
        <v>332</v>
      </c>
      <c r="K23" s="23" t="s">
        <v>332</v>
      </c>
      <c r="L23">
        <v>0</v>
      </c>
    </row>
    <row r="24" spans="1:12" x14ac:dyDescent="0.15">
      <c r="A24">
        <v>11</v>
      </c>
      <c r="B24">
        <v>2015</v>
      </c>
      <c r="C24" t="s">
        <v>268</v>
      </c>
      <c r="D24" s="23">
        <v>3218</v>
      </c>
      <c r="E24" s="23">
        <v>151249</v>
      </c>
      <c r="F24" s="23">
        <v>151249</v>
      </c>
      <c r="G24" s="23">
        <v>0</v>
      </c>
      <c r="H24" s="23">
        <v>1564</v>
      </c>
      <c r="I24" s="23" t="s">
        <v>332</v>
      </c>
      <c r="J24" s="23" t="s">
        <v>332</v>
      </c>
      <c r="K24" s="23" t="s">
        <v>332</v>
      </c>
      <c r="L24">
        <v>0</v>
      </c>
    </row>
    <row r="25" spans="1:12" x14ac:dyDescent="0.15">
      <c r="A25">
        <v>12</v>
      </c>
      <c r="B25">
        <v>2015</v>
      </c>
      <c r="C25" t="s">
        <v>269</v>
      </c>
      <c r="D25" s="23">
        <v>9637</v>
      </c>
      <c r="E25" s="23">
        <v>108742</v>
      </c>
      <c r="F25" s="23">
        <v>108742</v>
      </c>
      <c r="G25" s="23">
        <v>0</v>
      </c>
      <c r="H25" s="23">
        <v>1125</v>
      </c>
      <c r="I25" s="23" t="s">
        <v>332</v>
      </c>
      <c r="J25" s="23" t="s">
        <v>332</v>
      </c>
      <c r="K25" s="23" t="s">
        <v>332</v>
      </c>
      <c r="L25">
        <v>0</v>
      </c>
    </row>
    <row r="26" spans="1:12" x14ac:dyDescent="0.15">
      <c r="A26">
        <v>1</v>
      </c>
      <c r="B26">
        <v>2016</v>
      </c>
      <c r="C26" t="s">
        <v>270</v>
      </c>
      <c r="D26" s="23">
        <v>5273</v>
      </c>
      <c r="E26" s="23">
        <v>67415</v>
      </c>
      <c r="F26" s="23">
        <v>67415</v>
      </c>
      <c r="G26" s="23">
        <v>0</v>
      </c>
      <c r="H26" s="23">
        <v>1010</v>
      </c>
      <c r="I26" s="23" t="s">
        <v>332</v>
      </c>
      <c r="J26" s="23" t="s">
        <v>332</v>
      </c>
      <c r="K26" s="23" t="s">
        <v>332</v>
      </c>
      <c r="L26">
        <v>0</v>
      </c>
    </row>
    <row r="27" spans="1:12" x14ac:dyDescent="0.15">
      <c r="A27">
        <v>2</v>
      </c>
      <c r="B27">
        <v>2016</v>
      </c>
      <c r="C27" t="s">
        <v>271</v>
      </c>
      <c r="D27" s="23">
        <v>3828</v>
      </c>
      <c r="E27" s="23">
        <v>57066</v>
      </c>
      <c r="F27" s="23">
        <v>57066</v>
      </c>
      <c r="G27" s="23">
        <v>0</v>
      </c>
      <c r="H27" s="23">
        <v>515</v>
      </c>
      <c r="I27" s="23" t="s">
        <v>332</v>
      </c>
      <c r="J27" s="23" t="s">
        <v>332</v>
      </c>
      <c r="K27" s="23" t="s">
        <v>332</v>
      </c>
      <c r="L27">
        <v>0</v>
      </c>
    </row>
    <row r="28" spans="1:12" x14ac:dyDescent="0.15">
      <c r="A28">
        <v>3</v>
      </c>
      <c r="B28">
        <v>2016</v>
      </c>
      <c r="C28" t="s">
        <v>272</v>
      </c>
      <c r="D28" s="23">
        <v>9676</v>
      </c>
      <c r="E28" s="23">
        <v>26971</v>
      </c>
      <c r="F28" s="23">
        <v>26971</v>
      </c>
      <c r="G28" s="23">
        <v>0</v>
      </c>
      <c r="H28" s="23">
        <v>626</v>
      </c>
      <c r="I28" s="23" t="s">
        <v>332</v>
      </c>
      <c r="J28" s="23" t="s">
        <v>332</v>
      </c>
      <c r="K28" s="23">
        <v>3</v>
      </c>
      <c r="L28">
        <v>0</v>
      </c>
    </row>
    <row r="29" spans="1:12" x14ac:dyDescent="0.15">
      <c r="A29">
        <v>4</v>
      </c>
      <c r="B29">
        <v>2016</v>
      </c>
      <c r="C29" t="s">
        <v>273</v>
      </c>
      <c r="D29" s="23">
        <v>9149</v>
      </c>
      <c r="E29" s="23">
        <v>3650</v>
      </c>
      <c r="F29" s="23">
        <v>3650</v>
      </c>
      <c r="G29" s="23">
        <v>0</v>
      </c>
      <c r="H29" s="23">
        <v>930</v>
      </c>
      <c r="I29" s="23" t="s">
        <v>332</v>
      </c>
      <c r="J29" s="23" t="s">
        <v>332</v>
      </c>
      <c r="K29" s="23">
        <v>4</v>
      </c>
      <c r="L29">
        <v>0</v>
      </c>
    </row>
    <row r="30" spans="1:12" x14ac:dyDescent="0.15">
      <c r="A30">
        <v>5</v>
      </c>
      <c r="B30">
        <v>2016</v>
      </c>
      <c r="C30" t="s">
        <v>274</v>
      </c>
      <c r="D30" s="23">
        <v>19957</v>
      </c>
      <c r="E30" s="23">
        <v>1721</v>
      </c>
      <c r="F30" s="23">
        <v>1721</v>
      </c>
      <c r="G30" s="23">
        <v>0</v>
      </c>
      <c r="H30" s="23">
        <v>947</v>
      </c>
      <c r="I30" s="23" t="s">
        <v>332</v>
      </c>
      <c r="J30" s="23" t="s">
        <v>332</v>
      </c>
      <c r="K30" s="23">
        <v>5</v>
      </c>
      <c r="L30">
        <v>0</v>
      </c>
    </row>
    <row r="31" spans="1:12" x14ac:dyDescent="0.15">
      <c r="A31">
        <v>6</v>
      </c>
      <c r="B31">
        <v>2016</v>
      </c>
      <c r="C31" t="s">
        <v>275</v>
      </c>
      <c r="D31" s="23">
        <v>22339</v>
      </c>
      <c r="E31" s="23">
        <v>1554</v>
      </c>
      <c r="F31" s="23">
        <v>1554</v>
      </c>
      <c r="G31" s="23">
        <v>0</v>
      </c>
      <c r="H31" s="23">
        <v>1087</v>
      </c>
      <c r="I31" s="23" t="s">
        <v>332</v>
      </c>
      <c r="J31" s="23" t="s">
        <v>332</v>
      </c>
      <c r="K31" s="23" t="s">
        <v>332</v>
      </c>
      <c r="L31">
        <v>0</v>
      </c>
    </row>
    <row r="32" spans="1:12" x14ac:dyDescent="0.15">
      <c r="A32">
        <v>7</v>
      </c>
      <c r="B32">
        <v>2016</v>
      </c>
      <c r="C32" t="s">
        <v>276</v>
      </c>
      <c r="D32" s="23">
        <v>23552</v>
      </c>
      <c r="E32" s="23">
        <v>1920</v>
      </c>
      <c r="F32" s="23">
        <v>1920</v>
      </c>
      <c r="G32" s="23">
        <v>0</v>
      </c>
      <c r="H32" s="23">
        <v>803</v>
      </c>
      <c r="I32" s="23" t="s">
        <v>332</v>
      </c>
      <c r="J32" s="23" t="s">
        <v>332</v>
      </c>
      <c r="K32" s="23" t="s">
        <v>332</v>
      </c>
      <c r="L32" s="23" t="s">
        <v>332</v>
      </c>
    </row>
    <row r="33" spans="1:12" x14ac:dyDescent="0.15">
      <c r="A33">
        <v>8</v>
      </c>
      <c r="B33">
        <v>2016</v>
      </c>
      <c r="C33" t="s">
        <v>277</v>
      </c>
      <c r="D33" s="23">
        <v>21294</v>
      </c>
      <c r="E33" s="23">
        <v>3447</v>
      </c>
      <c r="F33" s="23">
        <v>3447</v>
      </c>
      <c r="G33" s="23">
        <v>0</v>
      </c>
      <c r="H33" s="23">
        <v>1589</v>
      </c>
      <c r="I33" s="23" t="s">
        <v>332</v>
      </c>
      <c r="J33" s="23" t="s">
        <v>332</v>
      </c>
      <c r="K33" s="23" t="s">
        <v>332</v>
      </c>
      <c r="L33" s="23" t="s">
        <v>332</v>
      </c>
    </row>
    <row r="34" spans="1:12" x14ac:dyDescent="0.15">
      <c r="A34">
        <v>9</v>
      </c>
      <c r="B34">
        <v>2016</v>
      </c>
      <c r="C34" t="s">
        <v>278</v>
      </c>
      <c r="D34" s="23">
        <v>16975</v>
      </c>
      <c r="E34" s="23">
        <v>3080</v>
      </c>
      <c r="F34" s="23">
        <v>3080</v>
      </c>
      <c r="G34" s="23">
        <v>0</v>
      </c>
      <c r="H34" s="23">
        <v>1973</v>
      </c>
      <c r="I34" s="23" t="s">
        <v>332</v>
      </c>
      <c r="J34" s="23" t="s">
        <v>332</v>
      </c>
      <c r="K34" s="23">
        <v>55</v>
      </c>
      <c r="L34" s="23" t="s">
        <v>332</v>
      </c>
    </row>
    <row r="35" spans="1:12" x14ac:dyDescent="0.15">
      <c r="A35">
        <v>10</v>
      </c>
      <c r="B35">
        <v>2016</v>
      </c>
      <c r="C35" t="s">
        <v>279</v>
      </c>
      <c r="D35" s="23">
        <v>27384</v>
      </c>
      <c r="E35" s="23">
        <v>2970</v>
      </c>
      <c r="F35" s="23">
        <v>2970</v>
      </c>
      <c r="G35" s="23">
        <v>0</v>
      </c>
      <c r="H35" s="23">
        <v>2032</v>
      </c>
      <c r="I35" s="23" t="s">
        <v>332</v>
      </c>
      <c r="J35" s="23" t="s">
        <v>332</v>
      </c>
      <c r="K35" s="23">
        <v>83</v>
      </c>
      <c r="L35" s="23" t="s">
        <v>332</v>
      </c>
    </row>
    <row r="36" spans="1:12" x14ac:dyDescent="0.15">
      <c r="A36">
        <v>11</v>
      </c>
      <c r="B36">
        <v>2016</v>
      </c>
      <c r="C36" t="s">
        <v>280</v>
      </c>
      <c r="D36" s="23">
        <v>13581</v>
      </c>
      <c r="E36" s="23">
        <v>1991</v>
      </c>
      <c r="F36" s="23">
        <v>1991</v>
      </c>
      <c r="G36" s="23">
        <v>0</v>
      </c>
      <c r="H36" s="23">
        <v>1435</v>
      </c>
      <c r="I36" s="23" t="s">
        <v>332</v>
      </c>
      <c r="J36" s="23" t="s">
        <v>332</v>
      </c>
      <c r="K36" s="23">
        <v>154</v>
      </c>
      <c r="L36" s="23" t="s">
        <v>332</v>
      </c>
    </row>
    <row r="37" spans="1:12" x14ac:dyDescent="0.15">
      <c r="A37">
        <v>12</v>
      </c>
      <c r="B37">
        <v>2016</v>
      </c>
      <c r="C37" t="s">
        <v>281</v>
      </c>
      <c r="D37" s="23">
        <v>8428</v>
      </c>
      <c r="E37" s="23">
        <v>1665</v>
      </c>
      <c r="F37" s="23">
        <v>1665</v>
      </c>
      <c r="G37" s="23">
        <v>0</v>
      </c>
      <c r="H37" s="23">
        <v>1658</v>
      </c>
      <c r="I37" s="23" t="s">
        <v>332</v>
      </c>
      <c r="J37" s="23" t="s">
        <v>332</v>
      </c>
      <c r="K37" s="23">
        <v>27</v>
      </c>
      <c r="L37" s="23" t="s">
        <v>332</v>
      </c>
    </row>
    <row r="38" spans="1:12" x14ac:dyDescent="0.15">
      <c r="A38">
        <v>1</v>
      </c>
      <c r="B38">
        <v>2017</v>
      </c>
      <c r="C38" t="s">
        <v>282</v>
      </c>
      <c r="D38" s="23">
        <v>4467</v>
      </c>
      <c r="E38" s="23">
        <v>1393</v>
      </c>
      <c r="F38" s="23">
        <v>1393</v>
      </c>
      <c r="G38" s="23">
        <v>0</v>
      </c>
      <c r="H38" s="23">
        <v>1380</v>
      </c>
      <c r="I38" s="23">
        <v>331</v>
      </c>
      <c r="J38" s="23">
        <f>H38-I38</f>
        <v>1049</v>
      </c>
      <c r="K38" s="23" t="s">
        <v>332</v>
      </c>
      <c r="L38" s="23" t="s">
        <v>332</v>
      </c>
    </row>
    <row r="39" spans="1:12" x14ac:dyDescent="0.15">
      <c r="A39">
        <v>2</v>
      </c>
      <c r="B39">
        <v>2017</v>
      </c>
      <c r="C39" t="s">
        <v>283</v>
      </c>
      <c r="D39" s="23">
        <v>8972</v>
      </c>
      <c r="E39" s="23">
        <v>1089</v>
      </c>
      <c r="F39" s="23">
        <v>1089</v>
      </c>
      <c r="G39" s="23">
        <v>0</v>
      </c>
      <c r="H39" s="23">
        <v>1736</v>
      </c>
      <c r="I39" s="23">
        <v>1201</v>
      </c>
      <c r="J39" s="23">
        <f t="shared" ref="J39:J72" si="0">H39-I39</f>
        <v>535</v>
      </c>
      <c r="K39" s="23">
        <v>105</v>
      </c>
      <c r="L39" s="23" t="s">
        <v>332</v>
      </c>
    </row>
    <row r="40" spans="1:12" x14ac:dyDescent="0.15">
      <c r="A40">
        <v>3</v>
      </c>
      <c r="B40">
        <v>2017</v>
      </c>
      <c r="C40" t="s">
        <v>284</v>
      </c>
      <c r="D40" s="23">
        <v>10853</v>
      </c>
      <c r="E40" s="23">
        <v>1526</v>
      </c>
      <c r="F40" s="23">
        <v>1526</v>
      </c>
      <c r="G40" s="23">
        <v>0</v>
      </c>
      <c r="H40" s="23">
        <v>1197</v>
      </c>
      <c r="I40" s="23">
        <v>355</v>
      </c>
      <c r="J40" s="23">
        <f t="shared" si="0"/>
        <v>842</v>
      </c>
      <c r="K40" s="23">
        <v>157</v>
      </c>
      <c r="L40" s="23" t="s">
        <v>332</v>
      </c>
    </row>
    <row r="41" spans="1:12" x14ac:dyDescent="0.15">
      <c r="A41">
        <v>4</v>
      </c>
      <c r="B41">
        <v>2017</v>
      </c>
      <c r="C41" t="s">
        <v>285</v>
      </c>
      <c r="D41" s="23">
        <v>12943</v>
      </c>
      <c r="E41" s="23">
        <v>1156</v>
      </c>
      <c r="F41" s="23">
        <v>1156</v>
      </c>
      <c r="G41" s="23">
        <v>0</v>
      </c>
      <c r="H41" s="23">
        <v>1198</v>
      </c>
      <c r="I41" s="23">
        <v>298</v>
      </c>
      <c r="J41" s="23">
        <f t="shared" si="0"/>
        <v>900</v>
      </c>
      <c r="K41" s="23">
        <v>25</v>
      </c>
      <c r="L41" s="23" t="s">
        <v>332</v>
      </c>
    </row>
    <row r="42" spans="1:12" x14ac:dyDescent="0.15">
      <c r="A42">
        <v>5</v>
      </c>
      <c r="B42">
        <v>2017</v>
      </c>
      <c r="C42" t="s">
        <v>286</v>
      </c>
      <c r="D42" s="23">
        <v>22993</v>
      </c>
      <c r="E42" s="23">
        <v>2110</v>
      </c>
      <c r="F42" s="23">
        <v>2110</v>
      </c>
      <c r="G42" s="23">
        <v>0</v>
      </c>
      <c r="H42" s="23">
        <v>1308</v>
      </c>
      <c r="I42" s="23">
        <v>473</v>
      </c>
      <c r="J42" s="23">
        <f t="shared" si="0"/>
        <v>835</v>
      </c>
      <c r="K42" s="23">
        <v>0</v>
      </c>
      <c r="L42" s="23" t="s">
        <v>332</v>
      </c>
    </row>
    <row r="43" spans="1:12" x14ac:dyDescent="0.15">
      <c r="A43">
        <v>6</v>
      </c>
      <c r="B43">
        <v>2017</v>
      </c>
      <c r="C43" t="s">
        <v>287</v>
      </c>
      <c r="D43" s="23">
        <v>23524</v>
      </c>
      <c r="E43" s="23">
        <v>2012</v>
      </c>
      <c r="F43" s="23">
        <v>2012</v>
      </c>
      <c r="G43" s="23">
        <v>0</v>
      </c>
      <c r="H43" s="23">
        <v>2682</v>
      </c>
      <c r="I43" s="23">
        <v>332</v>
      </c>
      <c r="J43" s="23">
        <f t="shared" si="0"/>
        <v>2350</v>
      </c>
      <c r="K43" s="23">
        <v>0</v>
      </c>
      <c r="L43" s="23" t="s">
        <v>332</v>
      </c>
    </row>
    <row r="44" spans="1:12" x14ac:dyDescent="0.15">
      <c r="A44">
        <v>7</v>
      </c>
      <c r="B44">
        <v>2017</v>
      </c>
      <c r="C44" t="s">
        <v>288</v>
      </c>
      <c r="D44" s="23">
        <v>11461</v>
      </c>
      <c r="E44" s="23">
        <v>2249</v>
      </c>
      <c r="F44" s="23">
        <v>2249</v>
      </c>
      <c r="G44" s="23">
        <v>0</v>
      </c>
      <c r="H44" s="23">
        <v>2585</v>
      </c>
      <c r="I44" s="23">
        <v>423</v>
      </c>
      <c r="J44" s="23">
        <f t="shared" si="0"/>
        <v>2162</v>
      </c>
      <c r="K44" s="23">
        <v>228</v>
      </c>
      <c r="L44" s="23" t="s">
        <v>332</v>
      </c>
    </row>
    <row r="45" spans="1:12" x14ac:dyDescent="0.15">
      <c r="A45">
        <v>8</v>
      </c>
      <c r="B45">
        <v>2017</v>
      </c>
      <c r="C45" t="s">
        <v>289</v>
      </c>
      <c r="D45" s="23">
        <v>3914</v>
      </c>
      <c r="E45" s="23">
        <v>3584</v>
      </c>
      <c r="F45" s="23">
        <v>3584</v>
      </c>
      <c r="G45" s="23">
        <v>0</v>
      </c>
      <c r="H45" s="23">
        <v>3100</v>
      </c>
      <c r="I45" s="23">
        <v>845</v>
      </c>
      <c r="J45" s="23">
        <f t="shared" si="0"/>
        <v>2255</v>
      </c>
      <c r="K45" s="23">
        <v>12</v>
      </c>
      <c r="L45" s="23" t="s">
        <v>332</v>
      </c>
    </row>
    <row r="46" spans="1:12" x14ac:dyDescent="0.15">
      <c r="A46">
        <v>9</v>
      </c>
      <c r="B46">
        <v>2017</v>
      </c>
      <c r="C46" t="s">
        <v>290</v>
      </c>
      <c r="D46" s="23">
        <v>6291</v>
      </c>
      <c r="E46" s="23">
        <v>4886</v>
      </c>
      <c r="F46" s="23">
        <v>4886</v>
      </c>
      <c r="G46" s="23">
        <v>0</v>
      </c>
      <c r="H46" s="23">
        <v>2039</v>
      </c>
      <c r="I46" s="23">
        <v>524</v>
      </c>
      <c r="J46" s="23">
        <f t="shared" si="0"/>
        <v>1515</v>
      </c>
      <c r="K46" s="23">
        <v>306</v>
      </c>
      <c r="L46" s="23" t="s">
        <v>332</v>
      </c>
    </row>
    <row r="47" spans="1:12" x14ac:dyDescent="0.15">
      <c r="A47">
        <v>10</v>
      </c>
      <c r="B47">
        <v>2017</v>
      </c>
      <c r="C47" t="s">
        <v>291</v>
      </c>
      <c r="D47" s="23">
        <v>5979</v>
      </c>
      <c r="E47" s="23">
        <v>4134</v>
      </c>
      <c r="F47" s="23">
        <v>4134</v>
      </c>
      <c r="G47" s="23">
        <v>0</v>
      </c>
      <c r="H47" s="23">
        <v>4099</v>
      </c>
      <c r="I47" s="23">
        <v>485</v>
      </c>
      <c r="J47" s="23">
        <f t="shared" si="0"/>
        <v>3614</v>
      </c>
      <c r="K47" s="23">
        <v>38</v>
      </c>
      <c r="L47" s="23" t="s">
        <v>332</v>
      </c>
    </row>
    <row r="48" spans="1:12" x14ac:dyDescent="0.15">
      <c r="A48">
        <v>11</v>
      </c>
      <c r="B48">
        <v>2017</v>
      </c>
      <c r="C48" t="s">
        <v>292</v>
      </c>
      <c r="D48" s="23">
        <v>5645</v>
      </c>
      <c r="E48" s="23">
        <v>3215</v>
      </c>
      <c r="F48" s="23">
        <v>3215</v>
      </c>
      <c r="G48" s="23">
        <v>0</v>
      </c>
      <c r="H48" s="23">
        <v>4679</v>
      </c>
      <c r="I48" s="23">
        <v>514</v>
      </c>
      <c r="J48" s="23">
        <f t="shared" si="0"/>
        <v>4165</v>
      </c>
      <c r="K48" s="23">
        <v>191</v>
      </c>
      <c r="L48" s="23" t="s">
        <v>332</v>
      </c>
    </row>
    <row r="49" spans="1:12" x14ac:dyDescent="0.15">
      <c r="A49">
        <v>12</v>
      </c>
      <c r="B49">
        <v>2017</v>
      </c>
      <c r="C49" t="s">
        <v>293</v>
      </c>
      <c r="D49" s="23">
        <v>2327</v>
      </c>
      <c r="E49" s="23">
        <v>2364</v>
      </c>
      <c r="F49" s="23">
        <v>2364</v>
      </c>
      <c r="G49" s="23">
        <v>0</v>
      </c>
      <c r="H49" s="23">
        <v>2373</v>
      </c>
      <c r="I49" s="23">
        <v>465</v>
      </c>
      <c r="J49" s="23">
        <f t="shared" si="0"/>
        <v>1908</v>
      </c>
      <c r="K49" s="23">
        <v>49</v>
      </c>
      <c r="L49" s="23" t="s">
        <v>332</v>
      </c>
    </row>
    <row r="50" spans="1:12" x14ac:dyDescent="0.15">
      <c r="A50">
        <v>1</v>
      </c>
      <c r="B50">
        <v>2018</v>
      </c>
      <c r="C50" t="s">
        <v>294</v>
      </c>
      <c r="D50" s="23">
        <v>4182</v>
      </c>
      <c r="E50" s="23">
        <v>2164</v>
      </c>
      <c r="F50" s="23">
        <v>1633</v>
      </c>
      <c r="G50" s="23">
        <v>531</v>
      </c>
      <c r="H50" s="23">
        <v>2182</v>
      </c>
      <c r="I50" s="23">
        <v>782</v>
      </c>
      <c r="J50" s="23">
        <f t="shared" si="0"/>
        <v>1400</v>
      </c>
      <c r="K50" s="23">
        <v>0</v>
      </c>
      <c r="L50">
        <v>1</v>
      </c>
    </row>
    <row r="51" spans="1:12" x14ac:dyDescent="0.15">
      <c r="A51">
        <v>2</v>
      </c>
      <c r="B51">
        <v>2018</v>
      </c>
      <c r="C51" t="s">
        <v>295</v>
      </c>
      <c r="D51" s="23">
        <v>1065</v>
      </c>
      <c r="E51" s="23">
        <v>1800</v>
      </c>
      <c r="F51" s="23">
        <v>1256</v>
      </c>
      <c r="G51" s="23">
        <v>544</v>
      </c>
      <c r="H51" s="23">
        <v>1518</v>
      </c>
      <c r="I51" s="23">
        <v>416</v>
      </c>
      <c r="J51" s="23">
        <f t="shared" si="0"/>
        <v>1102</v>
      </c>
      <c r="K51" s="23">
        <v>12</v>
      </c>
      <c r="L51" t="s">
        <v>332</v>
      </c>
    </row>
    <row r="52" spans="1:12" x14ac:dyDescent="0.15">
      <c r="A52">
        <v>3</v>
      </c>
      <c r="B52">
        <v>2018</v>
      </c>
      <c r="C52" t="s">
        <v>296</v>
      </c>
      <c r="D52" s="23">
        <v>1049</v>
      </c>
      <c r="E52" s="23">
        <v>3944</v>
      </c>
      <c r="F52" s="23">
        <v>2441</v>
      </c>
      <c r="G52" s="23">
        <v>1503</v>
      </c>
      <c r="H52" s="23">
        <v>1300</v>
      </c>
      <c r="I52" s="23">
        <v>417</v>
      </c>
      <c r="J52" s="23">
        <f t="shared" si="0"/>
        <v>883</v>
      </c>
      <c r="K52" s="23" t="s">
        <v>332</v>
      </c>
      <c r="L52">
        <v>2</v>
      </c>
    </row>
    <row r="53" spans="1:12" x14ac:dyDescent="0.15">
      <c r="A53">
        <v>4</v>
      </c>
      <c r="B53">
        <v>2018</v>
      </c>
      <c r="C53" t="s">
        <v>297</v>
      </c>
      <c r="D53" s="23">
        <v>3171</v>
      </c>
      <c r="E53" s="23">
        <v>6854</v>
      </c>
      <c r="F53" s="23">
        <v>3032</v>
      </c>
      <c r="G53" s="23">
        <v>3822</v>
      </c>
      <c r="H53" s="23">
        <v>1690</v>
      </c>
      <c r="I53" s="23">
        <v>448</v>
      </c>
      <c r="J53" s="23">
        <f t="shared" si="0"/>
        <v>1242</v>
      </c>
      <c r="K53" s="23" t="s">
        <v>332</v>
      </c>
      <c r="L53" t="s">
        <v>332</v>
      </c>
    </row>
    <row r="54" spans="1:12" x14ac:dyDescent="0.15">
      <c r="A54">
        <v>5</v>
      </c>
      <c r="B54">
        <v>2018</v>
      </c>
      <c r="C54" t="s">
        <v>298</v>
      </c>
      <c r="D54" s="23">
        <v>3963</v>
      </c>
      <c r="E54" s="23">
        <v>4734</v>
      </c>
      <c r="F54" s="23">
        <v>2916</v>
      </c>
      <c r="G54" s="23">
        <v>1818</v>
      </c>
      <c r="H54" s="23">
        <v>3937</v>
      </c>
      <c r="I54" s="23">
        <v>414</v>
      </c>
      <c r="J54" s="23">
        <f t="shared" si="0"/>
        <v>3523</v>
      </c>
      <c r="K54" s="23" t="s">
        <v>332</v>
      </c>
      <c r="L54">
        <v>1</v>
      </c>
    </row>
    <row r="55" spans="1:12" x14ac:dyDescent="0.15">
      <c r="A55">
        <v>6</v>
      </c>
      <c r="B55">
        <v>2018</v>
      </c>
      <c r="C55" t="s">
        <v>299</v>
      </c>
      <c r="D55" s="23">
        <v>3147</v>
      </c>
      <c r="E55" s="23">
        <v>3665</v>
      </c>
      <c r="F55" s="23">
        <v>2439</v>
      </c>
      <c r="G55" s="23">
        <v>1226</v>
      </c>
      <c r="H55" s="23">
        <v>7313</v>
      </c>
      <c r="I55" s="23">
        <v>397</v>
      </c>
      <c r="J55" s="23">
        <f t="shared" si="0"/>
        <v>6916</v>
      </c>
      <c r="K55" s="23">
        <v>61</v>
      </c>
      <c r="L55">
        <v>239</v>
      </c>
    </row>
    <row r="56" spans="1:12" x14ac:dyDescent="0.15">
      <c r="A56">
        <v>7</v>
      </c>
      <c r="B56">
        <v>2018</v>
      </c>
      <c r="C56" t="s">
        <v>300</v>
      </c>
      <c r="D56" s="23">
        <v>1969</v>
      </c>
      <c r="E56" s="23">
        <v>4144</v>
      </c>
      <c r="F56" s="23">
        <v>2545</v>
      </c>
      <c r="G56" s="23">
        <v>1599</v>
      </c>
      <c r="H56" s="23">
        <v>9717</v>
      </c>
      <c r="I56" s="23">
        <v>1085</v>
      </c>
      <c r="J56" s="23">
        <f t="shared" si="0"/>
        <v>8632</v>
      </c>
      <c r="K56" s="23" t="s">
        <v>332</v>
      </c>
      <c r="L56">
        <v>28</v>
      </c>
    </row>
    <row r="57" spans="1:12" x14ac:dyDescent="0.15">
      <c r="A57">
        <v>8</v>
      </c>
      <c r="B57">
        <v>2018</v>
      </c>
      <c r="C57" t="s">
        <v>301</v>
      </c>
      <c r="D57" s="23">
        <v>1531</v>
      </c>
      <c r="E57" s="23">
        <v>4320</v>
      </c>
      <c r="F57" s="23">
        <v>3197</v>
      </c>
      <c r="G57" s="23">
        <v>1123</v>
      </c>
      <c r="H57" s="23">
        <v>7022</v>
      </c>
      <c r="I57" s="23">
        <v>616</v>
      </c>
      <c r="J57" s="23">
        <f t="shared" si="0"/>
        <v>6406</v>
      </c>
      <c r="K57" s="23">
        <v>103</v>
      </c>
      <c r="L57">
        <v>449</v>
      </c>
    </row>
    <row r="58" spans="1:12" x14ac:dyDescent="0.15">
      <c r="A58">
        <v>9</v>
      </c>
      <c r="B58">
        <v>2018</v>
      </c>
      <c r="C58" t="s">
        <v>302</v>
      </c>
      <c r="D58" s="23">
        <v>947</v>
      </c>
      <c r="E58" s="23">
        <v>5662</v>
      </c>
      <c r="F58" s="23">
        <v>3960</v>
      </c>
      <c r="G58" s="23">
        <v>1702</v>
      </c>
      <c r="H58" s="23">
        <v>8568</v>
      </c>
      <c r="I58" s="23">
        <v>454</v>
      </c>
      <c r="J58" s="23">
        <f t="shared" si="0"/>
        <v>8114</v>
      </c>
      <c r="K58" s="23">
        <v>216</v>
      </c>
      <c r="L58">
        <v>58</v>
      </c>
    </row>
    <row r="59" spans="1:12" x14ac:dyDescent="0.15">
      <c r="A59">
        <v>10</v>
      </c>
      <c r="B59">
        <v>2018</v>
      </c>
      <c r="C59" t="s">
        <v>303</v>
      </c>
      <c r="D59" s="23">
        <v>1007</v>
      </c>
      <c r="E59" s="23">
        <v>6048</v>
      </c>
      <c r="F59" s="23">
        <v>4073</v>
      </c>
      <c r="G59" s="23">
        <v>1975</v>
      </c>
      <c r="H59" s="23">
        <v>10912</v>
      </c>
      <c r="I59" s="23">
        <v>669</v>
      </c>
      <c r="J59" s="23">
        <f t="shared" si="0"/>
        <v>10243</v>
      </c>
      <c r="K59" s="23">
        <v>67</v>
      </c>
      <c r="L59">
        <v>255</v>
      </c>
    </row>
    <row r="60" spans="1:12" x14ac:dyDescent="0.15">
      <c r="A60">
        <v>11</v>
      </c>
      <c r="B60">
        <v>2018</v>
      </c>
      <c r="C60" t="s">
        <v>304</v>
      </c>
      <c r="D60" s="23">
        <v>980</v>
      </c>
      <c r="E60" s="23">
        <v>3203</v>
      </c>
      <c r="F60" s="23">
        <v>2075</v>
      </c>
      <c r="G60" s="23">
        <v>1128</v>
      </c>
      <c r="H60" s="23">
        <v>5666</v>
      </c>
      <c r="I60" s="23">
        <v>644</v>
      </c>
      <c r="J60" s="23">
        <f t="shared" si="0"/>
        <v>5022</v>
      </c>
      <c r="K60" s="23">
        <v>83</v>
      </c>
      <c r="L60">
        <v>149</v>
      </c>
    </row>
    <row r="61" spans="1:12" x14ac:dyDescent="0.15">
      <c r="A61">
        <v>12</v>
      </c>
      <c r="B61">
        <v>2018</v>
      </c>
      <c r="C61" t="s">
        <v>305</v>
      </c>
      <c r="D61" s="23">
        <v>359</v>
      </c>
      <c r="E61" s="23">
        <v>3970</v>
      </c>
      <c r="F61" s="23">
        <v>2927</v>
      </c>
      <c r="G61" s="23">
        <v>1043</v>
      </c>
      <c r="H61" s="23">
        <v>5558</v>
      </c>
      <c r="I61" s="23">
        <v>472</v>
      </c>
      <c r="J61" s="23">
        <f t="shared" si="0"/>
        <v>5086</v>
      </c>
      <c r="K61" s="23">
        <v>224</v>
      </c>
      <c r="L61">
        <v>263</v>
      </c>
    </row>
    <row r="62" spans="1:12" x14ac:dyDescent="0.15">
      <c r="A62">
        <v>1</v>
      </c>
      <c r="B62">
        <v>2019</v>
      </c>
      <c r="C62" t="s">
        <v>306</v>
      </c>
      <c r="D62" s="23">
        <v>202</v>
      </c>
      <c r="E62" s="23">
        <v>2652</v>
      </c>
      <c r="F62" s="23">
        <v>1851</v>
      </c>
      <c r="G62" s="23">
        <v>801</v>
      </c>
      <c r="H62" s="23">
        <v>4612</v>
      </c>
      <c r="I62" s="23">
        <v>508</v>
      </c>
      <c r="J62" s="23">
        <f t="shared" si="0"/>
        <v>4104</v>
      </c>
      <c r="K62" s="23">
        <v>83</v>
      </c>
      <c r="L62">
        <v>50</v>
      </c>
    </row>
    <row r="63" spans="1:12" x14ac:dyDescent="0.15">
      <c r="A63">
        <v>2</v>
      </c>
      <c r="B63">
        <v>2019</v>
      </c>
      <c r="C63" t="s">
        <v>307</v>
      </c>
      <c r="D63" s="23">
        <v>60</v>
      </c>
      <c r="E63" s="23">
        <v>2316</v>
      </c>
      <c r="F63" s="23">
        <v>1486</v>
      </c>
      <c r="G63" s="23">
        <v>830</v>
      </c>
      <c r="H63" s="23">
        <v>1366</v>
      </c>
      <c r="I63" s="23">
        <v>430</v>
      </c>
      <c r="J63" s="23">
        <f t="shared" si="0"/>
        <v>936</v>
      </c>
      <c r="K63" s="23">
        <v>136</v>
      </c>
      <c r="L63">
        <v>0</v>
      </c>
    </row>
    <row r="64" spans="1:12" x14ac:dyDescent="0.15">
      <c r="A64">
        <v>3</v>
      </c>
      <c r="B64">
        <v>2019</v>
      </c>
      <c r="C64" t="s">
        <v>308</v>
      </c>
      <c r="D64" s="23">
        <v>262</v>
      </c>
      <c r="E64" s="23">
        <v>3159</v>
      </c>
      <c r="F64" s="23">
        <v>1904</v>
      </c>
      <c r="G64" s="23">
        <v>1255</v>
      </c>
      <c r="H64" s="23">
        <v>995</v>
      </c>
      <c r="I64" s="23">
        <v>426</v>
      </c>
      <c r="J64" s="23">
        <f t="shared" si="0"/>
        <v>569</v>
      </c>
      <c r="K64" s="23">
        <v>174</v>
      </c>
      <c r="L64">
        <v>188</v>
      </c>
    </row>
    <row r="65" spans="1:12" x14ac:dyDescent="0.15">
      <c r="A65">
        <v>4</v>
      </c>
      <c r="B65">
        <v>2019</v>
      </c>
      <c r="C65" t="s">
        <v>309</v>
      </c>
      <c r="D65" s="23">
        <v>255</v>
      </c>
      <c r="E65" s="23">
        <v>3020</v>
      </c>
      <c r="F65" s="23">
        <v>1856</v>
      </c>
      <c r="G65" s="23">
        <v>1164</v>
      </c>
      <c r="H65" s="23">
        <v>1539</v>
      </c>
      <c r="I65" s="23">
        <v>432</v>
      </c>
      <c r="J65" s="23">
        <f t="shared" si="0"/>
        <v>1107</v>
      </c>
      <c r="K65" s="23">
        <v>213</v>
      </c>
      <c r="L65">
        <v>64</v>
      </c>
    </row>
    <row r="66" spans="1:12" x14ac:dyDescent="0.15">
      <c r="A66">
        <v>5</v>
      </c>
      <c r="B66">
        <v>2019</v>
      </c>
      <c r="C66" t="s">
        <v>310</v>
      </c>
      <c r="D66" s="23">
        <v>782</v>
      </c>
      <c r="E66" s="23">
        <v>3198</v>
      </c>
      <c r="F66" s="23">
        <v>2651</v>
      </c>
      <c r="G66" s="23">
        <v>547</v>
      </c>
      <c r="H66" s="23">
        <v>1928</v>
      </c>
      <c r="I66" s="23">
        <v>613</v>
      </c>
      <c r="J66" s="23">
        <f t="shared" si="0"/>
        <v>1315</v>
      </c>
      <c r="K66" s="23">
        <v>63</v>
      </c>
      <c r="L66">
        <v>376</v>
      </c>
    </row>
    <row r="67" spans="1:12" x14ac:dyDescent="0.15">
      <c r="A67">
        <v>6</v>
      </c>
      <c r="B67">
        <v>2019</v>
      </c>
      <c r="C67" t="s">
        <v>311</v>
      </c>
      <c r="D67" s="23">
        <v>1218</v>
      </c>
      <c r="E67" s="23">
        <v>4059</v>
      </c>
      <c r="F67" s="23">
        <v>3122</v>
      </c>
      <c r="G67" s="23">
        <v>937</v>
      </c>
      <c r="H67" s="23">
        <v>2823</v>
      </c>
      <c r="I67" s="23">
        <v>379</v>
      </c>
      <c r="J67" s="23">
        <f t="shared" si="0"/>
        <v>2444</v>
      </c>
      <c r="K67" s="23">
        <v>32</v>
      </c>
      <c r="L67">
        <v>599</v>
      </c>
    </row>
    <row r="68" spans="1:12" x14ac:dyDescent="0.15">
      <c r="A68">
        <v>7</v>
      </c>
      <c r="B68">
        <v>2019</v>
      </c>
      <c r="C68" t="s">
        <v>312</v>
      </c>
      <c r="D68" s="23">
        <v>1088</v>
      </c>
      <c r="E68" s="23">
        <v>5842</v>
      </c>
      <c r="F68" s="23">
        <v>5008</v>
      </c>
      <c r="G68" s="23">
        <v>834</v>
      </c>
      <c r="H68" s="23">
        <v>3434</v>
      </c>
      <c r="I68" s="23">
        <v>538</v>
      </c>
      <c r="J68" s="23">
        <f t="shared" si="0"/>
        <v>2896</v>
      </c>
      <c r="K68" s="23">
        <v>67</v>
      </c>
      <c r="L68">
        <v>307</v>
      </c>
    </row>
    <row r="69" spans="1:12" x14ac:dyDescent="0.15">
      <c r="A69">
        <v>8</v>
      </c>
      <c r="B69">
        <v>2019</v>
      </c>
      <c r="C69" t="s">
        <v>313</v>
      </c>
      <c r="D69" s="23">
        <v>1268</v>
      </c>
      <c r="E69" s="23">
        <v>9334</v>
      </c>
      <c r="F69" s="23">
        <v>7712</v>
      </c>
      <c r="G69" s="23">
        <v>1622</v>
      </c>
      <c r="H69" s="23">
        <v>2854</v>
      </c>
      <c r="I69" s="23">
        <v>542</v>
      </c>
      <c r="J69" s="23">
        <f t="shared" si="0"/>
        <v>2312</v>
      </c>
      <c r="K69" s="23">
        <v>89</v>
      </c>
      <c r="L69">
        <v>662</v>
      </c>
    </row>
    <row r="70" spans="1:12" x14ac:dyDescent="0.15">
      <c r="A70">
        <v>9</v>
      </c>
      <c r="B70">
        <v>2019</v>
      </c>
      <c r="C70" t="s">
        <v>314</v>
      </c>
      <c r="D70" s="23">
        <v>2499</v>
      </c>
      <c r="E70" s="23">
        <v>12530</v>
      </c>
      <c r="F70" s="23">
        <v>10551</v>
      </c>
      <c r="G70" s="23">
        <v>1979</v>
      </c>
      <c r="H70" s="23">
        <v>3794</v>
      </c>
      <c r="I70" s="23">
        <v>674</v>
      </c>
      <c r="J70" s="23">
        <f t="shared" si="0"/>
        <v>3120</v>
      </c>
      <c r="K70" s="23">
        <v>326</v>
      </c>
      <c r="L70">
        <v>492</v>
      </c>
    </row>
    <row r="71" spans="1:12" x14ac:dyDescent="0.15">
      <c r="A71">
        <v>10</v>
      </c>
      <c r="B71">
        <v>2019</v>
      </c>
      <c r="C71" t="s">
        <v>315</v>
      </c>
      <c r="D71" s="23">
        <v>2016</v>
      </c>
      <c r="E71" s="23">
        <v>10983</v>
      </c>
      <c r="F71" s="23">
        <v>8996</v>
      </c>
      <c r="G71" s="23">
        <v>1987</v>
      </c>
      <c r="H71" s="23">
        <v>4020</v>
      </c>
      <c r="I71" s="23">
        <v>511</v>
      </c>
      <c r="J71" s="23">
        <f t="shared" si="0"/>
        <v>3509</v>
      </c>
      <c r="K71" s="23" t="s">
        <v>332</v>
      </c>
      <c r="L71" t="s">
        <v>332</v>
      </c>
    </row>
    <row r="72" spans="1:12" x14ac:dyDescent="0.15">
      <c r="A72">
        <v>11</v>
      </c>
      <c r="B72">
        <v>2019</v>
      </c>
      <c r="C72" t="s">
        <v>316</v>
      </c>
      <c r="D72" s="23">
        <v>915</v>
      </c>
      <c r="E72" s="23">
        <v>5097</v>
      </c>
      <c r="F72" s="23">
        <v>4301</v>
      </c>
      <c r="G72" s="23">
        <v>796</v>
      </c>
      <c r="H72" s="23">
        <v>512</v>
      </c>
      <c r="I72" s="23">
        <v>293</v>
      </c>
      <c r="J72" s="23">
        <f t="shared" si="0"/>
        <v>219</v>
      </c>
      <c r="K72" s="23" t="s">
        <v>332</v>
      </c>
      <c r="L72" t="s">
        <v>332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05E67-0CCC-4EE0-A566-401174F83F10}">
  <dimension ref="A1:E81"/>
  <sheetViews>
    <sheetView workbookViewId="0">
      <selection activeCell="B838" sqref="B838"/>
    </sheetView>
  </sheetViews>
  <sheetFormatPr baseColWidth="10" defaultColWidth="8.83203125" defaultRowHeight="14" x14ac:dyDescent="0.15"/>
  <cols>
    <col min="1" max="1" width="26.1640625" bestFit="1" customWidth="1"/>
    <col min="2" max="2" width="22.83203125" bestFit="1" customWidth="1"/>
    <col min="3" max="3" width="14" bestFit="1" customWidth="1"/>
    <col min="4" max="4" width="12.6640625" bestFit="1" customWidth="1"/>
    <col min="5" max="5" width="28.33203125" bestFit="1" customWidth="1"/>
  </cols>
  <sheetData>
    <row r="1" spans="1:5" x14ac:dyDescent="0.15">
      <c r="A1" t="s">
        <v>188</v>
      </c>
      <c r="B1" t="s">
        <v>189</v>
      </c>
      <c r="C1" t="s">
        <v>179</v>
      </c>
      <c r="D1" t="s">
        <v>190</v>
      </c>
      <c r="E1" t="s">
        <v>229</v>
      </c>
    </row>
    <row r="2" spans="1:5" x14ac:dyDescent="0.15">
      <c r="A2" t="s">
        <v>193</v>
      </c>
      <c r="B2" t="s">
        <v>71</v>
      </c>
      <c r="C2">
        <v>1</v>
      </c>
      <c r="D2">
        <v>2019</v>
      </c>
      <c r="E2">
        <v>0</v>
      </c>
    </row>
    <row r="3" spans="1:5" x14ac:dyDescent="0.15">
      <c r="A3" t="s">
        <v>193</v>
      </c>
      <c r="B3" t="s">
        <v>71</v>
      </c>
      <c r="C3">
        <v>2</v>
      </c>
      <c r="D3">
        <v>2019</v>
      </c>
      <c r="E3">
        <v>0</v>
      </c>
    </row>
    <row r="4" spans="1:5" x14ac:dyDescent="0.15">
      <c r="A4" t="s">
        <v>193</v>
      </c>
      <c r="B4" t="s">
        <v>71</v>
      </c>
      <c r="C4">
        <v>3</v>
      </c>
      <c r="D4">
        <v>2019</v>
      </c>
      <c r="E4">
        <v>64</v>
      </c>
    </row>
    <row r="5" spans="1:5" x14ac:dyDescent="0.15">
      <c r="A5" t="s">
        <v>193</v>
      </c>
      <c r="B5" t="s">
        <v>71</v>
      </c>
      <c r="C5">
        <v>4</v>
      </c>
      <c r="D5">
        <v>2019</v>
      </c>
      <c r="E5">
        <v>76</v>
      </c>
    </row>
    <row r="6" spans="1:5" x14ac:dyDescent="0.15">
      <c r="A6" t="s">
        <v>194</v>
      </c>
      <c r="B6" t="s">
        <v>73</v>
      </c>
      <c r="C6">
        <v>1</v>
      </c>
      <c r="D6">
        <v>2019</v>
      </c>
      <c r="E6">
        <v>0</v>
      </c>
    </row>
    <row r="7" spans="1:5" x14ac:dyDescent="0.15">
      <c r="A7" t="s">
        <v>194</v>
      </c>
      <c r="B7" t="s">
        <v>73</v>
      </c>
      <c r="C7">
        <v>2</v>
      </c>
      <c r="D7">
        <v>2019</v>
      </c>
      <c r="E7">
        <v>0</v>
      </c>
    </row>
    <row r="8" spans="1:5" x14ac:dyDescent="0.15">
      <c r="A8" t="s">
        <v>194</v>
      </c>
      <c r="B8" t="s">
        <v>73</v>
      </c>
      <c r="C8">
        <v>3</v>
      </c>
      <c r="D8">
        <v>2019</v>
      </c>
      <c r="E8">
        <v>0</v>
      </c>
    </row>
    <row r="9" spans="1:5" x14ac:dyDescent="0.15">
      <c r="A9" t="s">
        <v>194</v>
      </c>
      <c r="B9" t="s">
        <v>73</v>
      </c>
      <c r="C9">
        <v>4</v>
      </c>
      <c r="D9">
        <v>2019</v>
      </c>
      <c r="E9">
        <v>1</v>
      </c>
    </row>
    <row r="10" spans="1:5" x14ac:dyDescent="0.15">
      <c r="A10" t="s">
        <v>218</v>
      </c>
      <c r="B10" t="s">
        <v>79</v>
      </c>
      <c r="C10">
        <v>1</v>
      </c>
      <c r="D10">
        <v>2019</v>
      </c>
      <c r="E10">
        <v>0</v>
      </c>
    </row>
    <row r="11" spans="1:5" x14ac:dyDescent="0.15">
      <c r="A11" t="s">
        <v>218</v>
      </c>
      <c r="B11" t="s">
        <v>79</v>
      </c>
      <c r="C11">
        <v>2</v>
      </c>
      <c r="D11">
        <v>2019</v>
      </c>
      <c r="E11">
        <v>1</v>
      </c>
    </row>
    <row r="12" spans="1:5" x14ac:dyDescent="0.15">
      <c r="A12" t="s">
        <v>218</v>
      </c>
      <c r="B12" t="s">
        <v>79</v>
      </c>
      <c r="C12">
        <v>3</v>
      </c>
      <c r="D12">
        <v>2019</v>
      </c>
      <c r="E12">
        <v>0</v>
      </c>
    </row>
    <row r="13" spans="1:5" x14ac:dyDescent="0.15">
      <c r="A13" t="s">
        <v>218</v>
      </c>
      <c r="B13" t="s">
        <v>79</v>
      </c>
      <c r="C13">
        <v>4</v>
      </c>
      <c r="D13">
        <v>2019</v>
      </c>
      <c r="E13">
        <v>7</v>
      </c>
    </row>
    <row r="14" spans="1:5" x14ac:dyDescent="0.15">
      <c r="A14" t="s">
        <v>198</v>
      </c>
      <c r="B14" t="s">
        <v>69</v>
      </c>
      <c r="C14">
        <v>1</v>
      </c>
      <c r="D14">
        <v>2019</v>
      </c>
      <c r="E14">
        <v>0</v>
      </c>
    </row>
    <row r="15" spans="1:5" x14ac:dyDescent="0.15">
      <c r="A15" t="s">
        <v>198</v>
      </c>
      <c r="B15" t="s">
        <v>69</v>
      </c>
      <c r="C15">
        <v>2</v>
      </c>
      <c r="D15">
        <v>2019</v>
      </c>
      <c r="E15">
        <v>0</v>
      </c>
    </row>
    <row r="16" spans="1:5" x14ac:dyDescent="0.15">
      <c r="A16" t="s">
        <v>198</v>
      </c>
      <c r="B16" t="s">
        <v>69</v>
      </c>
      <c r="C16">
        <v>3</v>
      </c>
      <c r="D16">
        <v>2019</v>
      </c>
      <c r="E16">
        <v>9</v>
      </c>
    </row>
    <row r="17" spans="1:5" x14ac:dyDescent="0.15">
      <c r="A17" t="s">
        <v>198</v>
      </c>
      <c r="B17" t="s">
        <v>69</v>
      </c>
      <c r="C17">
        <v>4</v>
      </c>
      <c r="D17">
        <v>2019</v>
      </c>
      <c r="E17">
        <v>24</v>
      </c>
    </row>
    <row r="18" spans="1:5" x14ac:dyDescent="0.15">
      <c r="A18" t="s">
        <v>203</v>
      </c>
      <c r="B18" t="s">
        <v>4</v>
      </c>
      <c r="C18">
        <v>1</v>
      </c>
      <c r="D18">
        <v>2019</v>
      </c>
      <c r="E18">
        <v>1</v>
      </c>
    </row>
    <row r="19" spans="1:5" x14ac:dyDescent="0.15">
      <c r="A19" t="s">
        <v>203</v>
      </c>
      <c r="B19" t="s">
        <v>4</v>
      </c>
      <c r="C19">
        <v>2</v>
      </c>
      <c r="D19">
        <v>2019</v>
      </c>
      <c r="E19">
        <v>2</v>
      </c>
    </row>
    <row r="20" spans="1:5" x14ac:dyDescent="0.15">
      <c r="A20" t="s">
        <v>203</v>
      </c>
      <c r="B20" t="s">
        <v>4</v>
      </c>
      <c r="C20">
        <v>3</v>
      </c>
      <c r="D20">
        <v>2019</v>
      </c>
      <c r="E20">
        <v>0</v>
      </c>
    </row>
    <row r="21" spans="1:5" x14ac:dyDescent="0.15">
      <c r="A21" t="s">
        <v>203</v>
      </c>
      <c r="B21" t="s">
        <v>4</v>
      </c>
      <c r="C21">
        <v>4</v>
      </c>
      <c r="D21">
        <v>2019</v>
      </c>
      <c r="E21">
        <v>10</v>
      </c>
    </row>
    <row r="22" spans="1:5" x14ac:dyDescent="0.15">
      <c r="A22" t="s">
        <v>204</v>
      </c>
      <c r="B22" t="s">
        <v>70</v>
      </c>
      <c r="C22">
        <v>3</v>
      </c>
      <c r="D22">
        <v>2017</v>
      </c>
      <c r="E22">
        <v>13</v>
      </c>
    </row>
    <row r="23" spans="1:5" x14ac:dyDescent="0.15">
      <c r="A23" t="s">
        <v>204</v>
      </c>
      <c r="B23" t="s">
        <v>70</v>
      </c>
      <c r="C23">
        <v>4</v>
      </c>
      <c r="D23">
        <v>2017</v>
      </c>
      <c r="E23">
        <v>6</v>
      </c>
    </row>
    <row r="24" spans="1:5" x14ac:dyDescent="0.15">
      <c r="A24" t="s">
        <v>204</v>
      </c>
      <c r="B24" t="s">
        <v>70</v>
      </c>
      <c r="C24">
        <v>12</v>
      </c>
      <c r="D24">
        <v>2018</v>
      </c>
      <c r="E24">
        <v>13</v>
      </c>
    </row>
    <row r="25" spans="1:5" x14ac:dyDescent="0.15">
      <c r="A25" t="s">
        <v>204</v>
      </c>
      <c r="B25" t="s">
        <v>70</v>
      </c>
      <c r="C25">
        <v>1</v>
      </c>
      <c r="D25">
        <v>2019</v>
      </c>
      <c r="E25">
        <v>0</v>
      </c>
    </row>
    <row r="26" spans="1:5" x14ac:dyDescent="0.15">
      <c r="A26" t="s">
        <v>204</v>
      </c>
      <c r="B26" t="s">
        <v>70</v>
      </c>
      <c r="C26">
        <v>2</v>
      </c>
      <c r="D26">
        <v>2019</v>
      </c>
      <c r="E26">
        <v>0</v>
      </c>
    </row>
    <row r="27" spans="1:5" x14ac:dyDescent="0.15">
      <c r="A27" t="s">
        <v>204</v>
      </c>
      <c r="B27" t="s">
        <v>70</v>
      </c>
      <c r="C27">
        <v>3</v>
      </c>
      <c r="D27">
        <v>2019</v>
      </c>
      <c r="E27">
        <v>0</v>
      </c>
    </row>
    <row r="28" spans="1:5" x14ac:dyDescent="0.15">
      <c r="A28" t="s">
        <v>204</v>
      </c>
      <c r="B28" t="s">
        <v>70</v>
      </c>
      <c r="C28">
        <v>4</v>
      </c>
      <c r="D28">
        <v>2019</v>
      </c>
      <c r="E28">
        <v>5</v>
      </c>
    </row>
    <row r="29" spans="1:5" x14ac:dyDescent="0.15">
      <c r="A29" t="s">
        <v>205</v>
      </c>
      <c r="B29" t="s">
        <v>66</v>
      </c>
      <c r="C29">
        <v>1</v>
      </c>
      <c r="D29">
        <v>2019</v>
      </c>
      <c r="E29">
        <v>0</v>
      </c>
    </row>
    <row r="30" spans="1:5" x14ac:dyDescent="0.15">
      <c r="A30" t="s">
        <v>205</v>
      </c>
      <c r="B30" t="s">
        <v>66</v>
      </c>
      <c r="C30">
        <v>2</v>
      </c>
      <c r="D30">
        <v>2019</v>
      </c>
      <c r="E30">
        <v>0</v>
      </c>
    </row>
    <row r="31" spans="1:5" x14ac:dyDescent="0.15">
      <c r="A31" t="s">
        <v>205</v>
      </c>
      <c r="B31" t="s">
        <v>66</v>
      </c>
      <c r="C31">
        <v>3</v>
      </c>
      <c r="D31">
        <v>2019</v>
      </c>
      <c r="E31">
        <v>1</v>
      </c>
    </row>
    <row r="32" spans="1:5" x14ac:dyDescent="0.15">
      <c r="A32" t="s">
        <v>205</v>
      </c>
      <c r="B32" t="s">
        <v>66</v>
      </c>
      <c r="C32">
        <v>4</v>
      </c>
      <c r="D32">
        <v>2019</v>
      </c>
      <c r="E32">
        <v>6</v>
      </c>
    </row>
    <row r="33" spans="1:5" x14ac:dyDescent="0.15">
      <c r="A33" t="s">
        <v>208</v>
      </c>
      <c r="B33" t="s">
        <v>65</v>
      </c>
      <c r="C33">
        <v>1</v>
      </c>
      <c r="D33">
        <v>2019</v>
      </c>
      <c r="E33">
        <v>0</v>
      </c>
    </row>
    <row r="34" spans="1:5" x14ac:dyDescent="0.15">
      <c r="A34" t="s">
        <v>208</v>
      </c>
      <c r="B34" t="s">
        <v>65</v>
      </c>
      <c r="C34">
        <v>2</v>
      </c>
      <c r="D34">
        <v>2019</v>
      </c>
      <c r="E34">
        <v>0</v>
      </c>
    </row>
    <row r="35" spans="1:5" x14ac:dyDescent="0.15">
      <c r="A35" t="s">
        <v>208</v>
      </c>
      <c r="B35" t="s">
        <v>65</v>
      </c>
      <c r="C35">
        <v>3</v>
      </c>
      <c r="D35">
        <v>2019</v>
      </c>
      <c r="E35">
        <v>0</v>
      </c>
    </row>
    <row r="36" spans="1:5" x14ac:dyDescent="0.15">
      <c r="A36" t="s">
        <v>208</v>
      </c>
      <c r="B36" t="s">
        <v>65</v>
      </c>
      <c r="C36">
        <v>4</v>
      </c>
      <c r="D36">
        <v>2019</v>
      </c>
      <c r="E36">
        <v>2</v>
      </c>
    </row>
    <row r="37" spans="1:5" x14ac:dyDescent="0.15">
      <c r="A37" t="s">
        <v>210</v>
      </c>
      <c r="B37" t="s">
        <v>61</v>
      </c>
      <c r="C37">
        <v>2</v>
      </c>
      <c r="D37">
        <v>2017</v>
      </c>
      <c r="E37">
        <v>105</v>
      </c>
    </row>
    <row r="38" spans="1:5" x14ac:dyDescent="0.15">
      <c r="A38" t="s">
        <v>210</v>
      </c>
      <c r="B38" t="s">
        <v>61</v>
      </c>
      <c r="C38">
        <v>3</v>
      </c>
      <c r="D38">
        <v>2017</v>
      </c>
      <c r="E38">
        <v>142</v>
      </c>
    </row>
    <row r="39" spans="1:5" x14ac:dyDescent="0.15">
      <c r="A39" t="s">
        <v>210</v>
      </c>
      <c r="B39" t="s">
        <v>61</v>
      </c>
      <c r="C39">
        <v>4</v>
      </c>
      <c r="D39">
        <v>2017</v>
      </c>
      <c r="E39">
        <v>19</v>
      </c>
    </row>
    <row r="40" spans="1:5" x14ac:dyDescent="0.15">
      <c r="A40" t="s">
        <v>210</v>
      </c>
      <c r="B40" t="s">
        <v>61</v>
      </c>
      <c r="C40">
        <v>5</v>
      </c>
      <c r="D40">
        <v>2017</v>
      </c>
      <c r="E40">
        <v>0</v>
      </c>
    </row>
    <row r="41" spans="1:5" x14ac:dyDescent="0.15">
      <c r="A41" t="s">
        <v>210</v>
      </c>
      <c r="B41" t="s">
        <v>61</v>
      </c>
      <c r="C41">
        <v>6</v>
      </c>
      <c r="D41">
        <v>2017</v>
      </c>
      <c r="E41">
        <v>0</v>
      </c>
    </row>
    <row r="42" spans="1:5" x14ac:dyDescent="0.15">
      <c r="A42" t="s">
        <v>210</v>
      </c>
      <c r="B42" t="s">
        <v>61</v>
      </c>
      <c r="C42">
        <v>7</v>
      </c>
      <c r="D42">
        <v>2017</v>
      </c>
      <c r="E42">
        <v>228</v>
      </c>
    </row>
    <row r="43" spans="1:5" x14ac:dyDescent="0.15">
      <c r="A43" t="s">
        <v>210</v>
      </c>
      <c r="B43" t="s">
        <v>61</v>
      </c>
      <c r="C43">
        <v>8</v>
      </c>
      <c r="D43">
        <v>2017</v>
      </c>
      <c r="E43">
        <v>12</v>
      </c>
    </row>
    <row r="44" spans="1:5" x14ac:dyDescent="0.15">
      <c r="A44" t="s">
        <v>210</v>
      </c>
      <c r="B44" t="s">
        <v>61</v>
      </c>
      <c r="C44">
        <v>9</v>
      </c>
      <c r="D44">
        <v>2017</v>
      </c>
      <c r="E44">
        <v>306</v>
      </c>
    </row>
    <row r="45" spans="1:5" x14ac:dyDescent="0.15">
      <c r="A45" t="s">
        <v>210</v>
      </c>
      <c r="B45" t="s">
        <v>61</v>
      </c>
      <c r="C45">
        <v>10</v>
      </c>
      <c r="D45">
        <v>2017</v>
      </c>
      <c r="E45">
        <v>38</v>
      </c>
    </row>
    <row r="46" spans="1:5" x14ac:dyDescent="0.15">
      <c r="A46" t="s">
        <v>210</v>
      </c>
      <c r="B46" t="s">
        <v>61</v>
      </c>
      <c r="C46">
        <v>11</v>
      </c>
      <c r="D46">
        <v>2017</v>
      </c>
      <c r="E46">
        <v>190</v>
      </c>
    </row>
    <row r="47" spans="1:5" x14ac:dyDescent="0.15">
      <c r="A47" t="s">
        <v>210</v>
      </c>
      <c r="B47" t="s">
        <v>61</v>
      </c>
      <c r="C47">
        <v>12</v>
      </c>
      <c r="D47">
        <v>2017</v>
      </c>
      <c r="E47">
        <v>49</v>
      </c>
    </row>
    <row r="48" spans="1:5" x14ac:dyDescent="0.15">
      <c r="A48" t="s">
        <v>210</v>
      </c>
      <c r="B48" t="s">
        <v>61</v>
      </c>
      <c r="C48">
        <v>2</v>
      </c>
      <c r="D48">
        <v>2018</v>
      </c>
      <c r="E48">
        <v>12</v>
      </c>
    </row>
    <row r="49" spans="1:5" x14ac:dyDescent="0.15">
      <c r="A49" t="s">
        <v>210</v>
      </c>
      <c r="B49" t="s">
        <v>61</v>
      </c>
      <c r="C49">
        <v>6</v>
      </c>
      <c r="D49">
        <v>2018</v>
      </c>
      <c r="E49">
        <v>61</v>
      </c>
    </row>
    <row r="50" spans="1:5" x14ac:dyDescent="0.15">
      <c r="A50" t="s">
        <v>210</v>
      </c>
      <c r="B50" t="s">
        <v>61</v>
      </c>
      <c r="C50">
        <v>8</v>
      </c>
      <c r="D50">
        <v>2018</v>
      </c>
      <c r="E50">
        <v>103</v>
      </c>
    </row>
    <row r="51" spans="1:5" x14ac:dyDescent="0.15">
      <c r="A51" t="s">
        <v>210</v>
      </c>
      <c r="B51" t="s">
        <v>61</v>
      </c>
      <c r="C51">
        <v>9</v>
      </c>
      <c r="D51">
        <v>2018</v>
      </c>
      <c r="E51">
        <v>214</v>
      </c>
    </row>
    <row r="52" spans="1:5" x14ac:dyDescent="0.15">
      <c r="A52" t="s">
        <v>210</v>
      </c>
      <c r="B52" t="s">
        <v>61</v>
      </c>
      <c r="C52">
        <v>10</v>
      </c>
      <c r="D52">
        <v>2018</v>
      </c>
      <c r="E52">
        <v>67</v>
      </c>
    </row>
    <row r="53" spans="1:5" x14ac:dyDescent="0.15">
      <c r="A53" t="s">
        <v>210</v>
      </c>
      <c r="B53" t="s">
        <v>61</v>
      </c>
      <c r="C53">
        <v>11</v>
      </c>
      <c r="D53">
        <v>2018</v>
      </c>
      <c r="E53">
        <v>83</v>
      </c>
    </row>
    <row r="54" spans="1:5" x14ac:dyDescent="0.15">
      <c r="A54" t="s">
        <v>210</v>
      </c>
      <c r="B54" t="s">
        <v>61</v>
      </c>
      <c r="C54">
        <v>12</v>
      </c>
      <c r="D54">
        <v>2018</v>
      </c>
      <c r="E54">
        <v>211</v>
      </c>
    </row>
    <row r="55" spans="1:5" x14ac:dyDescent="0.15">
      <c r="A55" t="s">
        <v>210</v>
      </c>
      <c r="B55" t="s">
        <v>61</v>
      </c>
      <c r="C55">
        <v>1</v>
      </c>
      <c r="D55">
        <v>2019</v>
      </c>
      <c r="E55">
        <v>89</v>
      </c>
    </row>
    <row r="56" spans="1:5" x14ac:dyDescent="0.15">
      <c r="A56" t="s">
        <v>210</v>
      </c>
      <c r="B56" t="s">
        <v>61</v>
      </c>
      <c r="C56">
        <v>2</v>
      </c>
      <c r="D56">
        <v>2019</v>
      </c>
      <c r="E56">
        <v>107</v>
      </c>
    </row>
    <row r="57" spans="1:5" x14ac:dyDescent="0.15">
      <c r="A57" t="s">
        <v>210</v>
      </c>
      <c r="B57" t="s">
        <v>61</v>
      </c>
      <c r="C57">
        <v>3</v>
      </c>
      <c r="D57">
        <v>2019</v>
      </c>
      <c r="E57">
        <v>85</v>
      </c>
    </row>
    <row r="58" spans="1:5" x14ac:dyDescent="0.15">
      <c r="A58" t="s">
        <v>210</v>
      </c>
      <c r="B58" t="s">
        <v>61</v>
      </c>
      <c r="C58">
        <v>4</v>
      </c>
      <c r="D58">
        <v>2019</v>
      </c>
      <c r="E58">
        <v>284</v>
      </c>
    </row>
    <row r="59" spans="1:5" x14ac:dyDescent="0.15">
      <c r="A59" t="s">
        <v>212</v>
      </c>
      <c r="B59" t="s">
        <v>0</v>
      </c>
      <c r="C59">
        <v>3</v>
      </c>
      <c r="D59">
        <v>2017</v>
      </c>
      <c r="E59">
        <v>1</v>
      </c>
    </row>
    <row r="60" spans="1:5" x14ac:dyDescent="0.15">
      <c r="A60" t="s">
        <v>230</v>
      </c>
      <c r="B60" t="s">
        <v>80</v>
      </c>
      <c r="C60">
        <v>1</v>
      </c>
      <c r="D60">
        <v>2019</v>
      </c>
      <c r="E60">
        <v>0</v>
      </c>
    </row>
    <row r="61" spans="1:5" x14ac:dyDescent="0.15">
      <c r="A61" t="s">
        <v>230</v>
      </c>
      <c r="B61" t="s">
        <v>80</v>
      </c>
      <c r="C61">
        <v>2</v>
      </c>
      <c r="D61">
        <v>2019</v>
      </c>
      <c r="E61">
        <v>1</v>
      </c>
    </row>
    <row r="62" spans="1:5" x14ac:dyDescent="0.15">
      <c r="A62" t="s">
        <v>230</v>
      </c>
      <c r="B62" t="s">
        <v>80</v>
      </c>
      <c r="C62">
        <v>3</v>
      </c>
      <c r="D62">
        <v>2019</v>
      </c>
      <c r="E62">
        <v>1</v>
      </c>
    </row>
    <row r="63" spans="1:5" x14ac:dyDescent="0.15">
      <c r="A63" t="s">
        <v>230</v>
      </c>
      <c r="B63" t="s">
        <v>80</v>
      </c>
      <c r="C63">
        <v>4</v>
      </c>
      <c r="D63">
        <v>2019</v>
      </c>
      <c r="E63">
        <v>3</v>
      </c>
    </row>
    <row r="64" spans="1:5" x14ac:dyDescent="0.15">
      <c r="A64" t="s">
        <v>231</v>
      </c>
      <c r="B64" t="s">
        <v>94</v>
      </c>
      <c r="C64">
        <v>3</v>
      </c>
      <c r="D64">
        <v>2017</v>
      </c>
      <c r="E64">
        <v>1</v>
      </c>
    </row>
    <row r="65" spans="1:5" x14ac:dyDescent="0.15">
      <c r="A65" t="s">
        <v>231</v>
      </c>
      <c r="B65" t="s">
        <v>94</v>
      </c>
      <c r="C65">
        <v>9</v>
      </c>
      <c r="D65">
        <v>2018</v>
      </c>
      <c r="E65">
        <v>2</v>
      </c>
    </row>
    <row r="66" spans="1:5" x14ac:dyDescent="0.15">
      <c r="A66" t="s">
        <v>231</v>
      </c>
      <c r="B66" t="s">
        <v>94</v>
      </c>
      <c r="C66">
        <v>1</v>
      </c>
      <c r="D66">
        <v>2019</v>
      </c>
      <c r="E66">
        <v>0</v>
      </c>
    </row>
    <row r="67" spans="1:5" x14ac:dyDescent="0.15">
      <c r="A67" t="s">
        <v>231</v>
      </c>
      <c r="B67" t="s">
        <v>94</v>
      </c>
      <c r="C67">
        <v>2</v>
      </c>
      <c r="D67">
        <v>2019</v>
      </c>
      <c r="E67">
        <v>0</v>
      </c>
    </row>
    <row r="68" spans="1:5" x14ac:dyDescent="0.15">
      <c r="A68" t="s">
        <v>231</v>
      </c>
      <c r="B68" t="s">
        <v>94</v>
      </c>
      <c r="C68">
        <v>3</v>
      </c>
      <c r="D68">
        <v>2019</v>
      </c>
      <c r="E68">
        <v>2</v>
      </c>
    </row>
    <row r="69" spans="1:5" x14ac:dyDescent="0.15">
      <c r="A69" t="s">
        <v>231</v>
      </c>
      <c r="B69" t="s">
        <v>94</v>
      </c>
      <c r="C69">
        <v>4</v>
      </c>
      <c r="D69">
        <v>2019</v>
      </c>
      <c r="E69">
        <v>1</v>
      </c>
    </row>
    <row r="70" spans="1:5" x14ac:dyDescent="0.15">
      <c r="A70" t="s">
        <v>213</v>
      </c>
      <c r="B70" t="s">
        <v>56</v>
      </c>
      <c r="C70">
        <v>1</v>
      </c>
      <c r="D70">
        <v>2019</v>
      </c>
      <c r="E70">
        <v>0</v>
      </c>
    </row>
    <row r="71" spans="1:5" x14ac:dyDescent="0.15">
      <c r="A71" t="s">
        <v>213</v>
      </c>
      <c r="B71" t="s">
        <v>56</v>
      </c>
      <c r="C71">
        <v>2</v>
      </c>
      <c r="D71">
        <v>2019</v>
      </c>
      <c r="E71">
        <v>0</v>
      </c>
    </row>
    <row r="72" spans="1:5" x14ac:dyDescent="0.15">
      <c r="A72" t="s">
        <v>213</v>
      </c>
      <c r="B72" t="s">
        <v>56</v>
      </c>
      <c r="C72">
        <v>3</v>
      </c>
      <c r="D72">
        <v>2019</v>
      </c>
      <c r="E72">
        <v>1</v>
      </c>
    </row>
    <row r="73" spans="1:5" x14ac:dyDescent="0.15">
      <c r="A73" t="s">
        <v>213</v>
      </c>
      <c r="B73" t="s">
        <v>56</v>
      </c>
      <c r="C73">
        <v>4</v>
      </c>
      <c r="D73">
        <v>2019</v>
      </c>
      <c r="E73">
        <v>2</v>
      </c>
    </row>
    <row r="74" spans="1:5" x14ac:dyDescent="0.15">
      <c r="A74" t="s">
        <v>227</v>
      </c>
      <c r="B74" t="s">
        <v>87</v>
      </c>
      <c r="C74">
        <v>1</v>
      </c>
      <c r="D74">
        <v>2019</v>
      </c>
      <c r="E74">
        <v>0</v>
      </c>
    </row>
    <row r="75" spans="1:5" x14ac:dyDescent="0.15">
      <c r="A75" t="s">
        <v>227</v>
      </c>
      <c r="B75" t="s">
        <v>87</v>
      </c>
      <c r="C75">
        <v>2</v>
      </c>
      <c r="D75">
        <v>2019</v>
      </c>
      <c r="E75">
        <v>0</v>
      </c>
    </row>
    <row r="76" spans="1:5" x14ac:dyDescent="0.15">
      <c r="A76" t="s">
        <v>227</v>
      </c>
      <c r="B76" t="s">
        <v>87</v>
      </c>
      <c r="C76">
        <v>3</v>
      </c>
      <c r="D76">
        <v>2019</v>
      </c>
      <c r="E76">
        <v>0</v>
      </c>
    </row>
    <row r="77" spans="1:5" x14ac:dyDescent="0.15">
      <c r="A77" t="s">
        <v>227</v>
      </c>
      <c r="B77" t="s">
        <v>87</v>
      </c>
      <c r="C77">
        <v>4</v>
      </c>
      <c r="D77">
        <v>2019</v>
      </c>
      <c r="E77">
        <v>8</v>
      </c>
    </row>
    <row r="78" spans="1:5" x14ac:dyDescent="0.15">
      <c r="C78">
        <v>1</v>
      </c>
      <c r="D78">
        <v>2019</v>
      </c>
      <c r="E78">
        <v>0</v>
      </c>
    </row>
    <row r="79" spans="1:5" x14ac:dyDescent="0.15">
      <c r="C79">
        <v>2</v>
      </c>
      <c r="D79">
        <v>2019</v>
      </c>
      <c r="E79">
        <v>0</v>
      </c>
    </row>
    <row r="80" spans="1:5" x14ac:dyDescent="0.15">
      <c r="C80">
        <v>3</v>
      </c>
      <c r="D80">
        <v>2019</v>
      </c>
      <c r="E80">
        <v>0</v>
      </c>
    </row>
    <row r="81" spans="3:5" x14ac:dyDescent="0.15">
      <c r="C81">
        <v>4</v>
      </c>
      <c r="D81">
        <v>2019</v>
      </c>
      <c r="E81">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5B8F1-3502-487E-9A7E-3855621ADC52}">
  <dimension ref="A1:B1512"/>
  <sheetViews>
    <sheetView topLeftCell="A2" workbookViewId="0">
      <selection activeCell="B1485" sqref="B1485"/>
    </sheetView>
  </sheetViews>
  <sheetFormatPr baseColWidth="10" defaultColWidth="8.83203125" defaultRowHeight="14" x14ac:dyDescent="0.15"/>
  <cols>
    <col min="1" max="1" width="12.6640625" style="34" bestFit="1" customWidth="1"/>
    <col min="2" max="2" width="13.33203125" style="24" bestFit="1" customWidth="1"/>
    <col min="3" max="3" width="13" bestFit="1" customWidth="1"/>
  </cols>
  <sheetData>
    <row r="1" spans="1:2" x14ac:dyDescent="0.15">
      <c r="A1" s="34" t="s">
        <v>232</v>
      </c>
      <c r="B1" s="74" t="s">
        <v>233</v>
      </c>
    </row>
    <row r="2" spans="1:2" x14ac:dyDescent="0.15">
      <c r="A2" s="79">
        <v>42242</v>
      </c>
      <c r="B2" s="74">
        <v>12500</v>
      </c>
    </row>
    <row r="3" spans="1:2" x14ac:dyDescent="0.15">
      <c r="A3" s="79">
        <v>42243</v>
      </c>
      <c r="B3" s="74">
        <v>3722</v>
      </c>
    </row>
    <row r="4" spans="1:2" x14ac:dyDescent="0.15">
      <c r="A4" s="79">
        <v>42244</v>
      </c>
      <c r="B4" s="74">
        <v>4615</v>
      </c>
    </row>
    <row r="5" spans="1:2" x14ac:dyDescent="0.15">
      <c r="A5" s="79">
        <v>42245</v>
      </c>
      <c r="B5" s="74">
        <v>5558</v>
      </c>
    </row>
    <row r="6" spans="1:2" x14ac:dyDescent="0.15">
      <c r="A6" s="79">
        <v>42246</v>
      </c>
      <c r="B6" s="74">
        <v>5078</v>
      </c>
    </row>
    <row r="7" spans="1:2" x14ac:dyDescent="0.15">
      <c r="A7" s="79">
        <v>42247</v>
      </c>
      <c r="B7" s="74">
        <v>4390</v>
      </c>
    </row>
    <row r="8" spans="1:2" x14ac:dyDescent="0.15">
      <c r="A8" s="79">
        <v>42248</v>
      </c>
      <c r="B8" s="74">
        <v>5239</v>
      </c>
    </row>
    <row r="9" spans="1:2" x14ac:dyDescent="0.15">
      <c r="A9" s="79">
        <v>42255</v>
      </c>
      <c r="B9" s="74">
        <v>2843</v>
      </c>
    </row>
    <row r="10" spans="1:2" x14ac:dyDescent="0.15">
      <c r="A10" s="79">
        <v>42256</v>
      </c>
      <c r="B10" s="74">
        <v>5044</v>
      </c>
    </row>
    <row r="11" spans="1:2" x14ac:dyDescent="0.15">
      <c r="A11" s="79">
        <v>42257</v>
      </c>
      <c r="B11" s="74">
        <v>5438</v>
      </c>
    </row>
    <row r="12" spans="1:2" x14ac:dyDescent="0.15">
      <c r="A12" s="79">
        <v>42258</v>
      </c>
      <c r="B12" s="74">
        <v>4953</v>
      </c>
    </row>
    <row r="13" spans="1:2" x14ac:dyDescent="0.15">
      <c r="A13" s="79">
        <v>42259</v>
      </c>
      <c r="B13" s="74">
        <v>4576</v>
      </c>
    </row>
    <row r="14" spans="1:2" x14ac:dyDescent="0.15">
      <c r="A14" s="79">
        <v>42260</v>
      </c>
      <c r="B14" s="74">
        <v>2321</v>
      </c>
    </row>
    <row r="15" spans="1:2" x14ac:dyDescent="0.15">
      <c r="A15" s="79">
        <v>42261</v>
      </c>
      <c r="B15" s="74">
        <v>2616</v>
      </c>
    </row>
    <row r="16" spans="1:2" x14ac:dyDescent="0.15">
      <c r="A16" s="79">
        <v>42262</v>
      </c>
      <c r="B16" s="74">
        <v>5479</v>
      </c>
    </row>
    <row r="17" spans="1:2" x14ac:dyDescent="0.15">
      <c r="A17" s="79">
        <v>42263</v>
      </c>
      <c r="B17" s="74">
        <v>4835</v>
      </c>
    </row>
    <row r="18" spans="1:2" x14ac:dyDescent="0.15">
      <c r="A18" s="79">
        <v>42264</v>
      </c>
      <c r="B18" s="74">
        <v>7397</v>
      </c>
    </row>
    <row r="19" spans="1:2" x14ac:dyDescent="0.15">
      <c r="A19" s="79">
        <v>42265</v>
      </c>
      <c r="B19" s="74">
        <v>5653</v>
      </c>
    </row>
    <row r="20" spans="1:2" x14ac:dyDescent="0.15">
      <c r="A20" s="79">
        <v>42266</v>
      </c>
      <c r="B20" s="74">
        <v>6894</v>
      </c>
    </row>
    <row r="21" spans="1:2" x14ac:dyDescent="0.15">
      <c r="A21" s="79">
        <v>42267</v>
      </c>
      <c r="B21" s="74">
        <v>6595</v>
      </c>
    </row>
    <row r="22" spans="1:2" x14ac:dyDescent="0.15">
      <c r="A22" s="79">
        <v>42268</v>
      </c>
      <c r="B22" s="74">
        <v>5353</v>
      </c>
    </row>
    <row r="23" spans="1:2" x14ac:dyDescent="0.15">
      <c r="A23" s="79">
        <v>42269</v>
      </c>
      <c r="B23" s="74">
        <v>4910</v>
      </c>
    </row>
    <row r="24" spans="1:2" x14ac:dyDescent="0.15">
      <c r="A24" s="79">
        <v>42270</v>
      </c>
      <c r="B24" s="74">
        <v>4832</v>
      </c>
    </row>
    <row r="25" spans="1:2" x14ac:dyDescent="0.15">
      <c r="A25" s="79">
        <v>42271</v>
      </c>
      <c r="B25" s="74">
        <v>6165</v>
      </c>
    </row>
    <row r="26" spans="1:2" x14ac:dyDescent="0.15">
      <c r="A26" s="79">
        <v>42272</v>
      </c>
      <c r="B26" s="74">
        <v>3960</v>
      </c>
    </row>
    <row r="27" spans="1:2" x14ac:dyDescent="0.15">
      <c r="A27" s="79">
        <v>42273</v>
      </c>
      <c r="B27" s="74">
        <v>4774</v>
      </c>
    </row>
    <row r="28" spans="1:2" x14ac:dyDescent="0.15">
      <c r="A28" s="79">
        <v>42274</v>
      </c>
      <c r="B28" s="74">
        <v>4369</v>
      </c>
    </row>
    <row r="29" spans="1:2" x14ac:dyDescent="0.15">
      <c r="A29" s="79">
        <v>42275</v>
      </c>
      <c r="B29" s="74">
        <v>4237</v>
      </c>
    </row>
    <row r="30" spans="1:2" x14ac:dyDescent="0.15">
      <c r="A30" s="79">
        <v>42276</v>
      </c>
      <c r="B30" s="74">
        <v>4788</v>
      </c>
    </row>
    <row r="31" spans="1:2" x14ac:dyDescent="0.15">
      <c r="A31" s="79">
        <v>42277</v>
      </c>
      <c r="B31" s="74">
        <v>1674</v>
      </c>
    </row>
    <row r="32" spans="1:2" x14ac:dyDescent="0.15">
      <c r="A32" s="79">
        <v>42278</v>
      </c>
      <c r="B32" s="74">
        <v>2631</v>
      </c>
    </row>
    <row r="33" spans="1:2" x14ac:dyDescent="0.15">
      <c r="A33" s="79">
        <v>42279</v>
      </c>
      <c r="B33" s="74">
        <v>4055</v>
      </c>
    </row>
    <row r="34" spans="1:2" x14ac:dyDescent="0.15">
      <c r="A34" s="79">
        <v>42280</v>
      </c>
      <c r="B34" s="74">
        <v>6097</v>
      </c>
    </row>
    <row r="35" spans="1:2" x14ac:dyDescent="0.15">
      <c r="A35" s="79">
        <v>42281</v>
      </c>
      <c r="B35" s="74">
        <v>4763</v>
      </c>
    </row>
    <row r="36" spans="1:2" x14ac:dyDescent="0.15">
      <c r="A36" s="79">
        <v>42282</v>
      </c>
      <c r="B36" s="74">
        <v>5909</v>
      </c>
    </row>
    <row r="37" spans="1:2" x14ac:dyDescent="0.15">
      <c r="A37" s="79">
        <v>42283</v>
      </c>
      <c r="B37" s="74">
        <v>6496</v>
      </c>
    </row>
    <row r="38" spans="1:2" x14ac:dyDescent="0.15">
      <c r="A38" s="79">
        <v>42284</v>
      </c>
      <c r="B38" s="74">
        <v>3734</v>
      </c>
    </row>
    <row r="39" spans="1:2" x14ac:dyDescent="0.15">
      <c r="A39" s="79">
        <v>42285</v>
      </c>
      <c r="B39" s="74">
        <v>4295</v>
      </c>
    </row>
    <row r="40" spans="1:2" x14ac:dyDescent="0.15">
      <c r="A40" s="79">
        <v>42286</v>
      </c>
      <c r="B40" s="74">
        <v>5695</v>
      </c>
    </row>
    <row r="41" spans="1:2" x14ac:dyDescent="0.15">
      <c r="A41" s="79">
        <v>42287</v>
      </c>
      <c r="B41" s="74">
        <v>4045</v>
      </c>
    </row>
    <row r="42" spans="1:2" x14ac:dyDescent="0.15">
      <c r="A42" s="79">
        <v>42288</v>
      </c>
      <c r="B42" s="74">
        <v>4034</v>
      </c>
    </row>
    <row r="43" spans="1:2" x14ac:dyDescent="0.15">
      <c r="A43" s="79">
        <v>42289</v>
      </c>
      <c r="B43" s="74">
        <v>4671</v>
      </c>
    </row>
    <row r="44" spans="1:2" x14ac:dyDescent="0.15">
      <c r="A44" s="79">
        <v>42290</v>
      </c>
      <c r="B44" s="74">
        <v>6079</v>
      </c>
    </row>
    <row r="45" spans="1:2" x14ac:dyDescent="0.15">
      <c r="A45" s="79">
        <v>42291</v>
      </c>
      <c r="B45" s="74">
        <v>6380</v>
      </c>
    </row>
    <row r="46" spans="1:2" x14ac:dyDescent="0.15">
      <c r="A46" s="79">
        <v>42292</v>
      </c>
      <c r="B46" s="74">
        <v>6830</v>
      </c>
    </row>
    <row r="47" spans="1:2" x14ac:dyDescent="0.15">
      <c r="A47" s="79">
        <v>42293</v>
      </c>
      <c r="B47" s="74">
        <v>8564</v>
      </c>
    </row>
    <row r="48" spans="1:2" x14ac:dyDescent="0.15">
      <c r="A48" s="79">
        <v>42294</v>
      </c>
      <c r="B48" s="74">
        <v>9063</v>
      </c>
    </row>
    <row r="49" spans="1:2" x14ac:dyDescent="0.15">
      <c r="A49" s="79">
        <v>42295</v>
      </c>
      <c r="B49" s="74">
        <v>8900</v>
      </c>
    </row>
    <row r="50" spans="1:2" x14ac:dyDescent="0.15">
      <c r="A50" s="79">
        <v>42296</v>
      </c>
      <c r="B50" s="74">
        <v>8337</v>
      </c>
    </row>
    <row r="51" spans="1:2" x14ac:dyDescent="0.15">
      <c r="A51" s="79">
        <v>42297</v>
      </c>
      <c r="B51" s="74">
        <v>10006</v>
      </c>
    </row>
    <row r="52" spans="1:2" x14ac:dyDescent="0.15">
      <c r="A52" s="79">
        <v>42298</v>
      </c>
      <c r="B52" s="74">
        <v>9444</v>
      </c>
    </row>
    <row r="53" spans="1:2" x14ac:dyDescent="0.15">
      <c r="A53" s="79">
        <v>42299</v>
      </c>
      <c r="B53" s="74">
        <v>7651</v>
      </c>
    </row>
    <row r="54" spans="1:2" x14ac:dyDescent="0.15">
      <c r="A54" s="79">
        <v>42300</v>
      </c>
      <c r="B54" s="74">
        <v>5762</v>
      </c>
    </row>
    <row r="55" spans="1:2" x14ac:dyDescent="0.15">
      <c r="A55" s="79">
        <v>42301</v>
      </c>
      <c r="B55" s="74">
        <v>5354</v>
      </c>
    </row>
    <row r="56" spans="1:2" x14ac:dyDescent="0.15">
      <c r="A56" s="79">
        <v>42302</v>
      </c>
      <c r="B56" s="74">
        <v>4311</v>
      </c>
    </row>
    <row r="57" spans="1:2" x14ac:dyDescent="0.15">
      <c r="A57" s="79">
        <v>42303</v>
      </c>
      <c r="B57" s="74">
        <v>5049</v>
      </c>
    </row>
    <row r="58" spans="1:2" x14ac:dyDescent="0.15">
      <c r="A58" s="79">
        <v>42304</v>
      </c>
      <c r="B58" s="74">
        <v>6195</v>
      </c>
    </row>
    <row r="59" spans="1:2" x14ac:dyDescent="0.15">
      <c r="A59" s="79">
        <v>42305</v>
      </c>
      <c r="B59" s="74">
        <v>6557</v>
      </c>
    </row>
    <row r="60" spans="1:2" x14ac:dyDescent="0.15">
      <c r="A60" s="79">
        <v>42306</v>
      </c>
      <c r="B60" s="74">
        <v>8847</v>
      </c>
    </row>
    <row r="61" spans="1:2" x14ac:dyDescent="0.15">
      <c r="A61" s="79">
        <v>42307</v>
      </c>
      <c r="B61" s="74">
        <v>9323</v>
      </c>
    </row>
    <row r="62" spans="1:2" x14ac:dyDescent="0.15">
      <c r="A62" s="79">
        <v>42308</v>
      </c>
      <c r="B62" s="74">
        <v>8089</v>
      </c>
    </row>
    <row r="63" spans="1:2" x14ac:dyDescent="0.15">
      <c r="A63" s="79">
        <v>42309</v>
      </c>
      <c r="B63" s="74">
        <v>4400</v>
      </c>
    </row>
    <row r="64" spans="1:2" x14ac:dyDescent="0.15">
      <c r="A64" s="79">
        <v>42310</v>
      </c>
      <c r="B64" s="74">
        <v>3290</v>
      </c>
    </row>
    <row r="65" spans="1:2" x14ac:dyDescent="0.15">
      <c r="A65" s="79">
        <v>42311</v>
      </c>
      <c r="B65" s="74">
        <v>4689</v>
      </c>
    </row>
    <row r="66" spans="1:2" x14ac:dyDescent="0.15">
      <c r="A66" s="79">
        <v>42312</v>
      </c>
      <c r="B66" s="74">
        <v>5740</v>
      </c>
    </row>
    <row r="67" spans="1:2" x14ac:dyDescent="0.15">
      <c r="A67" s="79">
        <v>42313</v>
      </c>
      <c r="B67" s="74">
        <v>6679</v>
      </c>
    </row>
    <row r="68" spans="1:2" x14ac:dyDescent="0.15">
      <c r="A68" s="79">
        <v>42314</v>
      </c>
      <c r="B68" s="74">
        <v>6765</v>
      </c>
    </row>
    <row r="69" spans="1:2" x14ac:dyDescent="0.15">
      <c r="A69" s="79">
        <v>42315</v>
      </c>
      <c r="B69" s="74">
        <v>6022</v>
      </c>
    </row>
    <row r="70" spans="1:2" x14ac:dyDescent="0.15">
      <c r="A70" s="79">
        <v>42316</v>
      </c>
      <c r="B70" s="74">
        <v>4425</v>
      </c>
    </row>
    <row r="71" spans="1:2" x14ac:dyDescent="0.15">
      <c r="A71" s="79">
        <v>42317</v>
      </c>
      <c r="B71" s="74">
        <v>3979</v>
      </c>
    </row>
    <row r="72" spans="1:2" x14ac:dyDescent="0.15">
      <c r="A72" s="79">
        <v>42318</v>
      </c>
      <c r="B72" s="74">
        <v>4842</v>
      </c>
    </row>
    <row r="73" spans="1:2" x14ac:dyDescent="0.15">
      <c r="A73" s="79">
        <v>42319</v>
      </c>
      <c r="B73" s="74">
        <v>4296</v>
      </c>
    </row>
    <row r="74" spans="1:2" x14ac:dyDescent="0.15">
      <c r="A74" s="79">
        <v>42320</v>
      </c>
      <c r="B74" s="74">
        <v>3425</v>
      </c>
    </row>
    <row r="75" spans="1:2" x14ac:dyDescent="0.15">
      <c r="A75" s="79">
        <v>42321</v>
      </c>
      <c r="B75" s="74">
        <v>4909</v>
      </c>
    </row>
    <row r="76" spans="1:2" x14ac:dyDescent="0.15">
      <c r="A76" s="79">
        <v>42322</v>
      </c>
      <c r="B76" s="74">
        <v>4884</v>
      </c>
    </row>
    <row r="77" spans="1:2" x14ac:dyDescent="0.15">
      <c r="A77" s="79">
        <v>42323</v>
      </c>
      <c r="B77" s="74">
        <v>4891</v>
      </c>
    </row>
    <row r="78" spans="1:2" x14ac:dyDescent="0.15">
      <c r="A78" s="79">
        <v>42324</v>
      </c>
      <c r="B78" s="74">
        <v>4873</v>
      </c>
    </row>
    <row r="79" spans="1:2" x14ac:dyDescent="0.15">
      <c r="A79" s="79">
        <v>42325</v>
      </c>
      <c r="B79" s="74">
        <v>3873</v>
      </c>
    </row>
    <row r="80" spans="1:2" x14ac:dyDescent="0.15">
      <c r="A80" s="79">
        <v>42326</v>
      </c>
      <c r="B80" s="74">
        <v>4499</v>
      </c>
    </row>
    <row r="81" spans="1:2" x14ac:dyDescent="0.15">
      <c r="A81" s="79">
        <v>42327</v>
      </c>
      <c r="B81" s="74">
        <v>4737</v>
      </c>
    </row>
    <row r="82" spans="1:2" x14ac:dyDescent="0.15">
      <c r="A82" s="79">
        <v>42328</v>
      </c>
      <c r="B82" s="74">
        <v>4432</v>
      </c>
    </row>
    <row r="83" spans="1:2" x14ac:dyDescent="0.15">
      <c r="A83" s="79">
        <v>42329</v>
      </c>
      <c r="B83" s="74">
        <v>2020</v>
      </c>
    </row>
    <row r="84" spans="1:2" x14ac:dyDescent="0.15">
      <c r="A84" s="79">
        <v>42330</v>
      </c>
      <c r="B84" s="74">
        <v>76</v>
      </c>
    </row>
    <row r="85" spans="1:2" x14ac:dyDescent="0.15">
      <c r="A85" s="79">
        <v>42331</v>
      </c>
      <c r="B85" s="74">
        <v>409</v>
      </c>
    </row>
    <row r="86" spans="1:2" x14ac:dyDescent="0.15">
      <c r="A86" s="79">
        <v>42332</v>
      </c>
      <c r="B86" s="74">
        <v>3383</v>
      </c>
    </row>
    <row r="87" spans="1:2" x14ac:dyDescent="0.15">
      <c r="A87" s="79">
        <v>42333</v>
      </c>
      <c r="B87" s="74">
        <v>4889</v>
      </c>
    </row>
    <row r="88" spans="1:2" x14ac:dyDescent="0.15">
      <c r="A88" s="79">
        <v>42334</v>
      </c>
      <c r="B88" s="74">
        <v>2973</v>
      </c>
    </row>
    <row r="89" spans="1:2" x14ac:dyDescent="0.15">
      <c r="A89" s="79">
        <v>42335</v>
      </c>
      <c r="B89" s="74">
        <v>1961</v>
      </c>
    </row>
    <row r="90" spans="1:2" x14ac:dyDescent="0.15">
      <c r="A90" s="79">
        <v>42336</v>
      </c>
      <c r="B90" s="74">
        <v>1420</v>
      </c>
    </row>
    <row r="91" spans="1:2" x14ac:dyDescent="0.15">
      <c r="A91" s="79">
        <v>42337</v>
      </c>
      <c r="B91" s="74">
        <v>4703</v>
      </c>
    </row>
    <row r="92" spans="1:2" x14ac:dyDescent="0.15">
      <c r="A92" s="79">
        <v>42338</v>
      </c>
      <c r="B92" s="74">
        <v>4744</v>
      </c>
    </row>
    <row r="93" spans="1:2" x14ac:dyDescent="0.15">
      <c r="A93" s="79">
        <v>42339</v>
      </c>
      <c r="B93" s="74">
        <v>4386</v>
      </c>
    </row>
    <row r="94" spans="1:2" x14ac:dyDescent="0.15">
      <c r="A94" s="79">
        <v>42340</v>
      </c>
      <c r="B94" s="74">
        <v>3863</v>
      </c>
    </row>
    <row r="95" spans="1:2" x14ac:dyDescent="0.15">
      <c r="A95" s="79">
        <v>42341</v>
      </c>
      <c r="B95" s="74">
        <v>2671</v>
      </c>
    </row>
    <row r="96" spans="1:2" x14ac:dyDescent="0.15">
      <c r="A96" s="79">
        <v>42342</v>
      </c>
      <c r="B96" s="74">
        <v>2435</v>
      </c>
    </row>
    <row r="97" spans="1:2" x14ac:dyDescent="0.15">
      <c r="A97" s="79">
        <v>42343</v>
      </c>
      <c r="B97" s="74">
        <v>2110</v>
      </c>
    </row>
    <row r="98" spans="1:2" x14ac:dyDescent="0.15">
      <c r="A98" s="79">
        <v>42344</v>
      </c>
      <c r="B98" s="74">
        <v>4978</v>
      </c>
    </row>
    <row r="99" spans="1:2" x14ac:dyDescent="0.15">
      <c r="A99" s="79">
        <v>42345</v>
      </c>
      <c r="B99" s="74">
        <v>5287</v>
      </c>
    </row>
    <row r="100" spans="1:2" x14ac:dyDescent="0.15">
      <c r="A100" s="79">
        <v>42346</v>
      </c>
      <c r="B100" s="74">
        <v>4721</v>
      </c>
    </row>
    <row r="101" spans="1:2" x14ac:dyDescent="0.15">
      <c r="A101" s="79">
        <v>42347</v>
      </c>
      <c r="B101" s="74">
        <v>3203</v>
      </c>
    </row>
    <row r="102" spans="1:2" x14ac:dyDescent="0.15">
      <c r="A102" s="79">
        <v>42348</v>
      </c>
      <c r="B102" s="74">
        <v>3308</v>
      </c>
    </row>
    <row r="103" spans="1:2" x14ac:dyDescent="0.15">
      <c r="A103" s="79">
        <v>42349</v>
      </c>
      <c r="B103" s="75">
        <v>1999</v>
      </c>
    </row>
    <row r="104" spans="1:2" x14ac:dyDescent="0.15">
      <c r="A104" s="79">
        <v>42350</v>
      </c>
      <c r="B104" s="75">
        <v>1671</v>
      </c>
    </row>
    <row r="105" spans="1:2" x14ac:dyDescent="0.15">
      <c r="A105" s="79">
        <v>42351</v>
      </c>
      <c r="B105" s="75">
        <v>1738</v>
      </c>
    </row>
    <row r="106" spans="1:2" x14ac:dyDescent="0.15">
      <c r="A106" s="79">
        <v>42352</v>
      </c>
      <c r="B106" s="75">
        <v>5005</v>
      </c>
    </row>
    <row r="107" spans="1:2" x14ac:dyDescent="0.15">
      <c r="A107" s="79">
        <v>42353</v>
      </c>
      <c r="B107" s="75">
        <v>4421</v>
      </c>
    </row>
    <row r="108" spans="1:2" x14ac:dyDescent="0.15">
      <c r="A108" s="79">
        <v>42354</v>
      </c>
      <c r="B108" s="75">
        <v>3105</v>
      </c>
    </row>
    <row r="109" spans="1:2" x14ac:dyDescent="0.15">
      <c r="A109" s="79">
        <v>42355</v>
      </c>
      <c r="B109" s="75">
        <v>2135</v>
      </c>
    </row>
    <row r="110" spans="1:2" x14ac:dyDescent="0.15">
      <c r="A110" s="79">
        <v>42356</v>
      </c>
      <c r="B110" s="75">
        <v>2330</v>
      </c>
    </row>
    <row r="111" spans="1:2" x14ac:dyDescent="0.15">
      <c r="A111" s="79">
        <v>42357</v>
      </c>
      <c r="B111" s="75">
        <v>2373</v>
      </c>
    </row>
    <row r="112" spans="1:2" x14ac:dyDescent="0.15">
      <c r="A112" s="79">
        <v>42358</v>
      </c>
      <c r="B112" s="75">
        <v>5223</v>
      </c>
    </row>
    <row r="113" spans="1:2" x14ac:dyDescent="0.15">
      <c r="A113" s="79">
        <v>42359</v>
      </c>
      <c r="B113" s="75">
        <v>3904</v>
      </c>
    </row>
    <row r="114" spans="1:2" x14ac:dyDescent="0.15">
      <c r="A114" s="79">
        <v>42360</v>
      </c>
      <c r="B114" s="75">
        <v>3668</v>
      </c>
    </row>
    <row r="115" spans="1:2" x14ac:dyDescent="0.15">
      <c r="A115" s="79">
        <v>42361</v>
      </c>
      <c r="B115" s="75">
        <v>3354</v>
      </c>
    </row>
    <row r="116" spans="1:2" x14ac:dyDescent="0.15">
      <c r="A116" s="79">
        <v>42362</v>
      </c>
      <c r="B116" s="75">
        <v>3110</v>
      </c>
    </row>
    <row r="117" spans="1:2" x14ac:dyDescent="0.15">
      <c r="A117" s="79">
        <v>42363</v>
      </c>
      <c r="B117" s="75">
        <v>3008</v>
      </c>
    </row>
    <row r="118" spans="1:2" x14ac:dyDescent="0.15">
      <c r="A118" s="79">
        <v>42364</v>
      </c>
      <c r="B118" s="75">
        <v>2710</v>
      </c>
    </row>
    <row r="119" spans="1:2" x14ac:dyDescent="0.15">
      <c r="A119" s="79">
        <v>42365</v>
      </c>
      <c r="B119" s="75">
        <v>2678</v>
      </c>
    </row>
    <row r="120" spans="1:2" x14ac:dyDescent="0.15">
      <c r="A120" s="79">
        <v>42366</v>
      </c>
      <c r="B120" s="75">
        <v>3337</v>
      </c>
    </row>
    <row r="121" spans="1:2" x14ac:dyDescent="0.15">
      <c r="A121" s="79">
        <v>42367</v>
      </c>
      <c r="B121" s="75">
        <v>3643</v>
      </c>
    </row>
    <row r="122" spans="1:2" x14ac:dyDescent="0.15">
      <c r="A122" s="79">
        <v>42368</v>
      </c>
      <c r="B122" s="75">
        <v>2552</v>
      </c>
    </row>
    <row r="123" spans="1:2" x14ac:dyDescent="0.15">
      <c r="A123" s="79">
        <v>42369</v>
      </c>
      <c r="B123" s="75">
        <v>948</v>
      </c>
    </row>
    <row r="124" spans="1:2" x14ac:dyDescent="0.15">
      <c r="A124" s="79">
        <v>42370</v>
      </c>
      <c r="B124" s="75">
        <v>828</v>
      </c>
    </row>
    <row r="125" spans="1:2" x14ac:dyDescent="0.15">
      <c r="A125" s="79">
        <v>42371</v>
      </c>
      <c r="B125" s="75">
        <v>3203</v>
      </c>
    </row>
    <row r="126" spans="1:2" x14ac:dyDescent="0.15">
      <c r="A126" s="79">
        <v>42372</v>
      </c>
      <c r="B126" s="75">
        <v>2241</v>
      </c>
    </row>
    <row r="127" spans="1:2" x14ac:dyDescent="0.15">
      <c r="A127" s="79">
        <v>42373</v>
      </c>
      <c r="B127" s="75">
        <v>1917</v>
      </c>
    </row>
    <row r="128" spans="1:2" x14ac:dyDescent="0.15">
      <c r="A128" s="79">
        <v>42374</v>
      </c>
      <c r="B128" s="75">
        <v>779</v>
      </c>
    </row>
    <row r="129" spans="1:2" x14ac:dyDescent="0.15">
      <c r="A129" s="79">
        <v>42375</v>
      </c>
      <c r="B129" s="75">
        <v>1067</v>
      </c>
    </row>
    <row r="130" spans="1:2" x14ac:dyDescent="0.15">
      <c r="A130" s="79">
        <v>42376</v>
      </c>
      <c r="B130" s="75">
        <v>119</v>
      </c>
    </row>
    <row r="131" spans="1:2" x14ac:dyDescent="0.15">
      <c r="A131" s="79">
        <v>42377</v>
      </c>
      <c r="B131" s="75">
        <v>1475</v>
      </c>
    </row>
    <row r="132" spans="1:2" x14ac:dyDescent="0.15">
      <c r="A132" s="79">
        <v>42378</v>
      </c>
      <c r="B132" s="75">
        <v>5050</v>
      </c>
    </row>
    <row r="133" spans="1:2" x14ac:dyDescent="0.15">
      <c r="A133" s="79">
        <v>42379</v>
      </c>
      <c r="B133" s="75">
        <v>2410</v>
      </c>
    </row>
    <row r="134" spans="1:2" x14ac:dyDescent="0.15">
      <c r="A134" s="79">
        <v>42380</v>
      </c>
      <c r="B134" s="75">
        <v>2645</v>
      </c>
    </row>
    <row r="135" spans="1:2" x14ac:dyDescent="0.15">
      <c r="A135" s="79">
        <v>42381</v>
      </c>
      <c r="B135" s="75">
        <v>571</v>
      </c>
    </row>
    <row r="136" spans="1:2" x14ac:dyDescent="0.15">
      <c r="A136" s="79">
        <v>42382</v>
      </c>
      <c r="B136" s="75">
        <v>408</v>
      </c>
    </row>
    <row r="137" spans="1:2" x14ac:dyDescent="0.15">
      <c r="A137" s="79">
        <v>42383</v>
      </c>
      <c r="B137" s="75">
        <v>1792</v>
      </c>
    </row>
    <row r="138" spans="1:2" x14ac:dyDescent="0.15">
      <c r="A138" s="79">
        <v>42384</v>
      </c>
      <c r="B138" s="75">
        <v>3564</v>
      </c>
    </row>
    <row r="139" spans="1:2" x14ac:dyDescent="0.15">
      <c r="A139" s="79">
        <v>42385</v>
      </c>
      <c r="B139" s="75">
        <v>1188</v>
      </c>
    </row>
    <row r="140" spans="1:2" x14ac:dyDescent="0.15">
      <c r="A140" s="79">
        <v>42386</v>
      </c>
      <c r="B140" s="75">
        <v>39</v>
      </c>
    </row>
    <row r="141" spans="1:2" x14ac:dyDescent="0.15">
      <c r="A141" s="79">
        <v>42387</v>
      </c>
      <c r="B141" s="75">
        <v>435</v>
      </c>
    </row>
    <row r="142" spans="1:2" x14ac:dyDescent="0.15">
      <c r="A142" s="79">
        <v>42388</v>
      </c>
      <c r="B142" s="75">
        <v>964</v>
      </c>
    </row>
    <row r="143" spans="1:2" x14ac:dyDescent="0.15">
      <c r="A143" s="79">
        <v>42389</v>
      </c>
      <c r="B143" s="75">
        <v>3748</v>
      </c>
    </row>
    <row r="144" spans="1:2" x14ac:dyDescent="0.15">
      <c r="A144" s="79">
        <v>42390</v>
      </c>
      <c r="B144" s="75">
        <v>3166</v>
      </c>
    </row>
    <row r="145" spans="1:2" x14ac:dyDescent="0.15">
      <c r="A145" s="79">
        <v>42391</v>
      </c>
      <c r="B145" s="75">
        <v>4176</v>
      </c>
    </row>
    <row r="146" spans="1:2" x14ac:dyDescent="0.15">
      <c r="A146" s="79">
        <v>42392</v>
      </c>
      <c r="B146" s="75">
        <v>1124</v>
      </c>
    </row>
    <row r="147" spans="1:2" x14ac:dyDescent="0.15">
      <c r="A147" s="79">
        <v>42393</v>
      </c>
      <c r="B147" s="75">
        <v>418</v>
      </c>
    </row>
    <row r="148" spans="1:2" x14ac:dyDescent="0.15">
      <c r="A148" s="79">
        <v>42394</v>
      </c>
      <c r="B148" s="75">
        <v>1295</v>
      </c>
    </row>
    <row r="149" spans="1:2" x14ac:dyDescent="0.15">
      <c r="A149" s="79">
        <v>42395</v>
      </c>
      <c r="B149" s="75">
        <v>2808</v>
      </c>
    </row>
    <row r="150" spans="1:2" x14ac:dyDescent="0.15">
      <c r="A150" s="79">
        <v>42396</v>
      </c>
      <c r="B150" s="75">
        <v>2488</v>
      </c>
    </row>
    <row r="151" spans="1:2" x14ac:dyDescent="0.15">
      <c r="A151" s="79">
        <v>42397</v>
      </c>
      <c r="B151" s="75">
        <v>3180</v>
      </c>
    </row>
    <row r="152" spans="1:2" x14ac:dyDescent="0.15">
      <c r="A152" s="79">
        <v>42398</v>
      </c>
      <c r="B152" s="75">
        <v>2076</v>
      </c>
    </row>
    <row r="153" spans="1:2" x14ac:dyDescent="0.15">
      <c r="A153" s="79">
        <v>42399</v>
      </c>
      <c r="B153" s="75">
        <v>2623</v>
      </c>
    </row>
    <row r="154" spans="1:2" x14ac:dyDescent="0.15">
      <c r="A154" s="79">
        <v>42400</v>
      </c>
      <c r="B154" s="75">
        <v>2105</v>
      </c>
    </row>
    <row r="155" spans="1:2" x14ac:dyDescent="0.15">
      <c r="A155" s="79">
        <v>42401</v>
      </c>
      <c r="B155" s="75">
        <v>1244</v>
      </c>
    </row>
    <row r="156" spans="1:2" x14ac:dyDescent="0.15">
      <c r="A156" s="79">
        <v>42402</v>
      </c>
      <c r="B156" s="75">
        <v>2368</v>
      </c>
    </row>
    <row r="157" spans="1:2" x14ac:dyDescent="0.15">
      <c r="A157" s="79">
        <v>42403</v>
      </c>
      <c r="B157" s="75">
        <v>3299</v>
      </c>
    </row>
    <row r="158" spans="1:2" x14ac:dyDescent="0.15">
      <c r="A158" s="79">
        <v>42404</v>
      </c>
      <c r="B158" s="75">
        <v>565</v>
      </c>
    </row>
    <row r="159" spans="1:2" x14ac:dyDescent="0.15">
      <c r="A159" s="79">
        <v>42405</v>
      </c>
      <c r="B159" s="75">
        <v>38</v>
      </c>
    </row>
    <row r="160" spans="1:2" x14ac:dyDescent="0.15">
      <c r="A160" s="79">
        <v>42406</v>
      </c>
      <c r="B160" s="75">
        <v>7</v>
      </c>
    </row>
    <row r="161" spans="1:2" x14ac:dyDescent="0.15">
      <c r="A161" s="79">
        <v>42407</v>
      </c>
      <c r="B161" s="75">
        <v>608</v>
      </c>
    </row>
    <row r="162" spans="1:2" x14ac:dyDescent="0.15">
      <c r="A162" s="79">
        <v>42408</v>
      </c>
      <c r="B162" s="75">
        <v>2418</v>
      </c>
    </row>
    <row r="163" spans="1:2" x14ac:dyDescent="0.15">
      <c r="A163" s="79">
        <v>42409</v>
      </c>
      <c r="B163" s="75">
        <v>3676</v>
      </c>
    </row>
    <row r="164" spans="1:2" x14ac:dyDescent="0.15">
      <c r="A164" s="79">
        <v>42410</v>
      </c>
      <c r="B164" s="75">
        <v>1071</v>
      </c>
    </row>
    <row r="165" spans="1:2" x14ac:dyDescent="0.15">
      <c r="A165" s="79">
        <v>42411</v>
      </c>
      <c r="B165" s="75">
        <v>502</v>
      </c>
    </row>
    <row r="166" spans="1:2" x14ac:dyDescent="0.15">
      <c r="A166" s="79">
        <v>42412</v>
      </c>
      <c r="B166" s="75">
        <v>123</v>
      </c>
    </row>
    <row r="167" spans="1:2" x14ac:dyDescent="0.15">
      <c r="A167" s="79">
        <v>42413</v>
      </c>
      <c r="B167" s="75">
        <v>186</v>
      </c>
    </row>
    <row r="168" spans="1:2" x14ac:dyDescent="0.15">
      <c r="A168" s="79">
        <v>42414</v>
      </c>
      <c r="B168" s="75">
        <v>51</v>
      </c>
    </row>
    <row r="169" spans="1:2" x14ac:dyDescent="0.15">
      <c r="A169" s="79">
        <v>42415</v>
      </c>
      <c r="B169" s="75">
        <v>181</v>
      </c>
    </row>
    <row r="170" spans="1:2" x14ac:dyDescent="0.15">
      <c r="A170" s="79">
        <v>42416</v>
      </c>
      <c r="B170" s="75">
        <v>1783</v>
      </c>
    </row>
    <row r="171" spans="1:2" x14ac:dyDescent="0.15">
      <c r="A171" s="79">
        <v>42417</v>
      </c>
      <c r="B171" s="75">
        <v>4611</v>
      </c>
    </row>
    <row r="172" spans="1:2" x14ac:dyDescent="0.15">
      <c r="A172" s="79">
        <v>42418</v>
      </c>
      <c r="B172" s="75">
        <v>4824</v>
      </c>
    </row>
    <row r="173" spans="1:2" x14ac:dyDescent="0.15">
      <c r="A173" s="79">
        <v>42419</v>
      </c>
      <c r="B173" s="75">
        <v>2440</v>
      </c>
    </row>
    <row r="174" spans="1:2" x14ac:dyDescent="0.15">
      <c r="A174" s="79">
        <v>42420</v>
      </c>
      <c r="B174" s="75">
        <v>3772</v>
      </c>
    </row>
    <row r="175" spans="1:2" x14ac:dyDescent="0.15">
      <c r="A175" s="79">
        <v>42421</v>
      </c>
      <c r="B175" s="75">
        <v>1618</v>
      </c>
    </row>
    <row r="176" spans="1:2" x14ac:dyDescent="0.15">
      <c r="A176" s="79">
        <v>42422</v>
      </c>
      <c r="B176" s="75">
        <v>2545</v>
      </c>
    </row>
    <row r="177" spans="1:2" x14ac:dyDescent="0.15">
      <c r="A177" s="79">
        <v>42423</v>
      </c>
      <c r="B177" s="75">
        <v>3474</v>
      </c>
    </row>
    <row r="178" spans="1:2" x14ac:dyDescent="0.15">
      <c r="A178" s="79">
        <v>42424</v>
      </c>
      <c r="B178" s="75">
        <v>2044</v>
      </c>
    </row>
    <row r="179" spans="1:2" x14ac:dyDescent="0.15">
      <c r="A179" s="79">
        <v>42425</v>
      </c>
      <c r="B179" s="75">
        <v>1675</v>
      </c>
    </row>
    <row r="180" spans="1:2" x14ac:dyDescent="0.15">
      <c r="A180" s="79">
        <v>42426</v>
      </c>
      <c r="B180" s="75">
        <v>3021</v>
      </c>
    </row>
    <row r="181" spans="1:2" x14ac:dyDescent="0.15">
      <c r="A181" s="79">
        <v>42427</v>
      </c>
      <c r="B181" s="75">
        <v>1355</v>
      </c>
    </row>
    <row r="182" spans="1:2" x14ac:dyDescent="0.15">
      <c r="A182" s="79">
        <v>42428</v>
      </c>
      <c r="B182" s="75">
        <v>3651</v>
      </c>
    </row>
    <row r="183" spans="1:2" x14ac:dyDescent="0.15">
      <c r="A183" s="79">
        <v>42429</v>
      </c>
      <c r="B183" s="75">
        <v>2072</v>
      </c>
    </row>
    <row r="184" spans="1:2" x14ac:dyDescent="0.15">
      <c r="A184" s="79">
        <v>42430</v>
      </c>
      <c r="B184" s="75">
        <v>609</v>
      </c>
    </row>
    <row r="185" spans="1:2" x14ac:dyDescent="0.15">
      <c r="A185" s="79">
        <v>42431</v>
      </c>
      <c r="B185" s="75">
        <v>2162</v>
      </c>
    </row>
    <row r="186" spans="1:2" x14ac:dyDescent="0.15">
      <c r="A186" s="79">
        <v>42432</v>
      </c>
      <c r="B186" s="75">
        <v>2569</v>
      </c>
    </row>
    <row r="187" spans="1:2" x14ac:dyDescent="0.15">
      <c r="A187" s="79">
        <v>42433</v>
      </c>
      <c r="B187" s="75">
        <v>332</v>
      </c>
    </row>
    <row r="188" spans="1:2" x14ac:dyDescent="0.15">
      <c r="A188" s="79">
        <v>42434</v>
      </c>
      <c r="B188" s="75">
        <v>630</v>
      </c>
    </row>
    <row r="189" spans="1:2" x14ac:dyDescent="0.15">
      <c r="A189" s="79">
        <v>42435</v>
      </c>
      <c r="B189" s="75">
        <v>2480</v>
      </c>
    </row>
    <row r="190" spans="1:2" x14ac:dyDescent="0.15">
      <c r="A190" s="79">
        <v>42436</v>
      </c>
      <c r="B190" s="75">
        <v>728</v>
      </c>
    </row>
    <row r="191" spans="1:2" x14ac:dyDescent="0.15">
      <c r="A191" s="79">
        <v>42437</v>
      </c>
      <c r="B191" s="75">
        <v>811</v>
      </c>
    </row>
    <row r="192" spans="1:2" x14ac:dyDescent="0.15">
      <c r="A192" s="79">
        <v>42438</v>
      </c>
      <c r="B192" s="75">
        <v>3340</v>
      </c>
    </row>
    <row r="193" spans="1:2" x14ac:dyDescent="0.15">
      <c r="A193" s="79">
        <v>42439</v>
      </c>
      <c r="B193" s="75">
        <v>835</v>
      </c>
    </row>
    <row r="194" spans="1:2" x14ac:dyDescent="0.15">
      <c r="A194" s="79">
        <v>42440</v>
      </c>
      <c r="B194" s="75">
        <v>232</v>
      </c>
    </row>
    <row r="195" spans="1:2" x14ac:dyDescent="0.15">
      <c r="A195" s="79">
        <v>42441</v>
      </c>
      <c r="B195" s="75">
        <v>2578</v>
      </c>
    </row>
    <row r="196" spans="1:2" x14ac:dyDescent="0.15">
      <c r="A196" s="79">
        <v>42442</v>
      </c>
      <c r="B196" s="75">
        <v>1418</v>
      </c>
    </row>
    <row r="197" spans="1:2" x14ac:dyDescent="0.15">
      <c r="A197" s="79">
        <v>42443</v>
      </c>
      <c r="B197" s="75">
        <v>301</v>
      </c>
    </row>
    <row r="198" spans="1:2" x14ac:dyDescent="0.15">
      <c r="A198" s="79">
        <v>42444</v>
      </c>
      <c r="B198" s="75">
        <v>128</v>
      </c>
    </row>
    <row r="199" spans="1:2" x14ac:dyDescent="0.15">
      <c r="A199" s="79">
        <v>42445</v>
      </c>
      <c r="B199" s="75">
        <v>252</v>
      </c>
    </row>
    <row r="200" spans="1:2" x14ac:dyDescent="0.15">
      <c r="A200" s="79">
        <v>42446</v>
      </c>
      <c r="B200" s="75">
        <v>263</v>
      </c>
    </row>
    <row r="201" spans="1:2" x14ac:dyDescent="0.15">
      <c r="A201" s="79">
        <v>42447</v>
      </c>
      <c r="B201" s="75">
        <v>1431</v>
      </c>
    </row>
    <row r="202" spans="1:2" x14ac:dyDescent="0.15">
      <c r="A202" s="79">
        <v>42448</v>
      </c>
      <c r="B202" s="75">
        <v>926</v>
      </c>
    </row>
    <row r="203" spans="1:2" x14ac:dyDescent="0.15">
      <c r="A203" s="79">
        <v>42449</v>
      </c>
      <c r="B203" s="75">
        <v>931</v>
      </c>
    </row>
    <row r="204" spans="1:2" x14ac:dyDescent="0.15">
      <c r="A204" s="79">
        <v>42450</v>
      </c>
      <c r="B204" s="75">
        <v>880</v>
      </c>
    </row>
    <row r="205" spans="1:2" x14ac:dyDescent="0.15">
      <c r="A205" s="79">
        <v>42451</v>
      </c>
      <c r="B205" s="75">
        <v>539</v>
      </c>
    </row>
    <row r="206" spans="1:2" x14ac:dyDescent="0.15">
      <c r="A206" s="79">
        <v>42452</v>
      </c>
      <c r="B206" s="75">
        <v>269</v>
      </c>
    </row>
    <row r="207" spans="1:2" x14ac:dyDescent="0.15">
      <c r="A207" s="79">
        <v>42453</v>
      </c>
      <c r="B207" s="75">
        <v>83</v>
      </c>
    </row>
    <row r="208" spans="1:2" x14ac:dyDescent="0.15">
      <c r="A208" s="79">
        <v>42454</v>
      </c>
      <c r="B208" s="75">
        <v>177</v>
      </c>
    </row>
    <row r="209" spans="1:2" x14ac:dyDescent="0.15">
      <c r="A209" s="79">
        <v>42455</v>
      </c>
      <c r="B209" s="75">
        <v>5</v>
      </c>
    </row>
    <row r="210" spans="1:2" x14ac:dyDescent="0.15">
      <c r="A210" s="79">
        <v>42456</v>
      </c>
      <c r="B210" s="75">
        <v>144</v>
      </c>
    </row>
    <row r="211" spans="1:2" x14ac:dyDescent="0.15">
      <c r="A211" s="79">
        <v>42457</v>
      </c>
      <c r="B211" s="75">
        <v>161</v>
      </c>
    </row>
    <row r="212" spans="1:2" x14ac:dyDescent="0.15">
      <c r="A212" s="79">
        <v>42458</v>
      </c>
      <c r="B212" s="75">
        <v>741</v>
      </c>
    </row>
    <row r="213" spans="1:2" x14ac:dyDescent="0.15">
      <c r="A213" s="79">
        <v>42459</v>
      </c>
      <c r="B213" s="75">
        <v>267</v>
      </c>
    </row>
    <row r="214" spans="1:2" x14ac:dyDescent="0.15">
      <c r="A214" s="79">
        <v>42460</v>
      </c>
      <c r="B214" s="75">
        <v>401</v>
      </c>
    </row>
    <row r="215" spans="1:2" x14ac:dyDescent="0.15">
      <c r="A215" s="79">
        <v>42461</v>
      </c>
      <c r="B215" s="75">
        <v>555</v>
      </c>
    </row>
    <row r="216" spans="1:2" x14ac:dyDescent="0.15">
      <c r="A216" s="79">
        <v>42462</v>
      </c>
      <c r="B216" s="75">
        <v>231</v>
      </c>
    </row>
    <row r="217" spans="1:2" x14ac:dyDescent="0.15">
      <c r="A217" s="79">
        <v>42463</v>
      </c>
      <c r="B217" s="75">
        <v>262</v>
      </c>
    </row>
    <row r="218" spans="1:2" x14ac:dyDescent="0.15">
      <c r="A218" s="79">
        <v>42464</v>
      </c>
      <c r="B218" s="75">
        <v>228</v>
      </c>
    </row>
    <row r="219" spans="1:2" x14ac:dyDescent="0.15">
      <c r="A219" s="79">
        <v>42465</v>
      </c>
      <c r="B219" s="75">
        <v>28</v>
      </c>
    </row>
    <row r="220" spans="1:2" x14ac:dyDescent="0.15">
      <c r="A220" s="79">
        <v>42466</v>
      </c>
      <c r="B220" s="75">
        <v>70</v>
      </c>
    </row>
    <row r="221" spans="1:2" x14ac:dyDescent="0.15">
      <c r="A221" s="79">
        <v>42467</v>
      </c>
      <c r="B221" s="75">
        <v>157</v>
      </c>
    </row>
    <row r="222" spans="1:2" x14ac:dyDescent="0.15">
      <c r="A222" s="79">
        <v>42468</v>
      </c>
      <c r="B222" s="75">
        <v>116</v>
      </c>
    </row>
    <row r="223" spans="1:2" x14ac:dyDescent="0.15">
      <c r="A223" s="79">
        <v>42469</v>
      </c>
      <c r="B223" s="75">
        <v>59</v>
      </c>
    </row>
    <row r="224" spans="1:2" x14ac:dyDescent="0.15">
      <c r="A224" s="79">
        <v>42471</v>
      </c>
      <c r="B224" s="75">
        <v>75</v>
      </c>
    </row>
    <row r="225" spans="1:2" x14ac:dyDescent="0.15">
      <c r="A225" s="79">
        <v>42472</v>
      </c>
      <c r="B225" s="75">
        <v>101</v>
      </c>
    </row>
    <row r="226" spans="1:2" x14ac:dyDescent="0.15">
      <c r="A226" s="79">
        <v>42473</v>
      </c>
      <c r="B226" s="75">
        <v>30</v>
      </c>
    </row>
    <row r="227" spans="1:2" x14ac:dyDescent="0.15">
      <c r="A227" s="79">
        <v>42474</v>
      </c>
      <c r="B227" s="75">
        <v>106</v>
      </c>
    </row>
    <row r="228" spans="1:2" x14ac:dyDescent="0.15">
      <c r="A228" s="79">
        <v>42475</v>
      </c>
      <c r="B228" s="75">
        <v>79</v>
      </c>
    </row>
    <row r="229" spans="1:2" x14ac:dyDescent="0.15">
      <c r="A229" s="79">
        <v>42476</v>
      </c>
      <c r="B229" s="75">
        <v>55</v>
      </c>
    </row>
    <row r="230" spans="1:2" x14ac:dyDescent="0.15">
      <c r="A230" s="79">
        <v>42477</v>
      </c>
      <c r="B230" s="75">
        <v>107</v>
      </c>
    </row>
    <row r="231" spans="1:2" x14ac:dyDescent="0.15">
      <c r="A231" s="79">
        <v>42478</v>
      </c>
      <c r="B231" s="75">
        <v>107</v>
      </c>
    </row>
    <row r="232" spans="1:2" x14ac:dyDescent="0.15">
      <c r="A232" s="79">
        <v>42479</v>
      </c>
      <c r="B232" s="75">
        <v>178</v>
      </c>
    </row>
    <row r="233" spans="1:2" x14ac:dyDescent="0.15">
      <c r="A233" s="79">
        <v>42480</v>
      </c>
      <c r="B233" s="75">
        <v>233</v>
      </c>
    </row>
    <row r="234" spans="1:2" x14ac:dyDescent="0.15">
      <c r="A234" s="79">
        <v>42481</v>
      </c>
      <c r="B234" s="75">
        <v>49</v>
      </c>
    </row>
    <row r="235" spans="1:2" x14ac:dyDescent="0.15">
      <c r="A235" s="79">
        <v>42482</v>
      </c>
      <c r="B235" s="75">
        <v>34</v>
      </c>
    </row>
    <row r="236" spans="1:2" x14ac:dyDescent="0.15">
      <c r="A236" s="79">
        <v>42483</v>
      </c>
      <c r="B236" s="75">
        <v>137</v>
      </c>
    </row>
    <row r="237" spans="1:2" x14ac:dyDescent="0.15">
      <c r="A237" s="79">
        <v>42484</v>
      </c>
      <c r="B237" s="75">
        <v>52</v>
      </c>
    </row>
    <row r="238" spans="1:2" x14ac:dyDescent="0.15">
      <c r="A238" s="79">
        <v>42486</v>
      </c>
      <c r="B238" s="75">
        <v>62</v>
      </c>
    </row>
    <row r="239" spans="1:2" x14ac:dyDescent="0.15">
      <c r="A239" s="79">
        <v>42487</v>
      </c>
      <c r="B239" s="75">
        <v>108</v>
      </c>
    </row>
    <row r="240" spans="1:2" x14ac:dyDescent="0.15">
      <c r="A240" s="79">
        <v>42488</v>
      </c>
      <c r="B240" s="75">
        <v>110</v>
      </c>
    </row>
    <row r="241" spans="1:2" x14ac:dyDescent="0.15">
      <c r="A241" s="79">
        <v>42489</v>
      </c>
      <c r="B241" s="75">
        <v>90</v>
      </c>
    </row>
    <row r="242" spans="1:2" x14ac:dyDescent="0.15">
      <c r="A242" s="79">
        <v>42492</v>
      </c>
      <c r="B242" s="75">
        <v>123</v>
      </c>
    </row>
    <row r="243" spans="1:2" x14ac:dyDescent="0.15">
      <c r="A243" s="79">
        <v>42493</v>
      </c>
      <c r="B243" s="75">
        <v>53</v>
      </c>
    </row>
    <row r="244" spans="1:2" x14ac:dyDescent="0.15">
      <c r="A244" s="79">
        <v>42494</v>
      </c>
      <c r="B244" s="75">
        <v>87</v>
      </c>
    </row>
    <row r="245" spans="1:2" x14ac:dyDescent="0.15">
      <c r="A245" s="79">
        <v>42495</v>
      </c>
      <c r="B245" s="75">
        <v>123</v>
      </c>
    </row>
    <row r="246" spans="1:2" x14ac:dyDescent="0.15">
      <c r="A246" s="79">
        <v>42496</v>
      </c>
      <c r="B246" s="75">
        <v>14</v>
      </c>
    </row>
    <row r="247" spans="1:2" x14ac:dyDescent="0.15">
      <c r="A247" s="79">
        <v>42497</v>
      </c>
      <c r="B247" s="75">
        <v>48</v>
      </c>
    </row>
    <row r="248" spans="1:2" x14ac:dyDescent="0.15">
      <c r="A248" s="79">
        <v>42498</v>
      </c>
      <c r="B248" s="75">
        <v>37</v>
      </c>
    </row>
    <row r="249" spans="1:2" x14ac:dyDescent="0.15">
      <c r="A249" s="79">
        <v>42499</v>
      </c>
      <c r="B249" s="75">
        <v>42</v>
      </c>
    </row>
    <row r="250" spans="1:2" x14ac:dyDescent="0.15">
      <c r="A250" s="79">
        <v>42500</v>
      </c>
      <c r="B250" s="75">
        <v>63</v>
      </c>
    </row>
    <row r="251" spans="1:2" x14ac:dyDescent="0.15">
      <c r="A251" s="79">
        <v>42501</v>
      </c>
      <c r="B251" s="75">
        <v>73</v>
      </c>
    </row>
    <row r="252" spans="1:2" x14ac:dyDescent="0.15">
      <c r="A252" s="79">
        <v>42502</v>
      </c>
      <c r="B252" s="75">
        <v>11</v>
      </c>
    </row>
    <row r="253" spans="1:2" x14ac:dyDescent="0.15">
      <c r="A253" s="79">
        <v>42503</v>
      </c>
      <c r="B253" s="75">
        <v>6</v>
      </c>
    </row>
    <row r="254" spans="1:2" x14ac:dyDescent="0.15">
      <c r="A254" s="79">
        <v>42504</v>
      </c>
      <c r="B254" s="75">
        <v>8</v>
      </c>
    </row>
    <row r="255" spans="1:2" x14ac:dyDescent="0.15">
      <c r="A255" s="79">
        <v>42505</v>
      </c>
      <c r="B255" s="75">
        <v>47</v>
      </c>
    </row>
    <row r="256" spans="1:2" x14ac:dyDescent="0.15">
      <c r="A256" s="79">
        <v>42506</v>
      </c>
      <c r="B256" s="75">
        <v>16</v>
      </c>
    </row>
    <row r="257" spans="1:2" x14ac:dyDescent="0.15">
      <c r="A257" s="79">
        <v>42507</v>
      </c>
      <c r="B257" s="75">
        <v>24</v>
      </c>
    </row>
    <row r="258" spans="1:2" x14ac:dyDescent="0.15">
      <c r="A258" s="79">
        <v>42508</v>
      </c>
      <c r="B258" s="75">
        <v>98</v>
      </c>
    </row>
    <row r="259" spans="1:2" x14ac:dyDescent="0.15">
      <c r="A259" s="79">
        <v>42509</v>
      </c>
      <c r="B259" s="75">
        <v>14</v>
      </c>
    </row>
    <row r="260" spans="1:2" x14ac:dyDescent="0.15">
      <c r="A260" s="79">
        <v>42510</v>
      </c>
      <c r="B260" s="75">
        <v>35</v>
      </c>
    </row>
    <row r="261" spans="1:2" x14ac:dyDescent="0.15">
      <c r="A261" s="79">
        <v>42511</v>
      </c>
      <c r="B261" s="75">
        <v>76</v>
      </c>
    </row>
    <row r="262" spans="1:2" x14ac:dyDescent="0.15">
      <c r="A262" s="79">
        <v>42512</v>
      </c>
      <c r="B262" s="75">
        <v>50</v>
      </c>
    </row>
    <row r="263" spans="1:2" x14ac:dyDescent="0.15">
      <c r="A263" s="79">
        <v>42513</v>
      </c>
      <c r="B263" s="75">
        <v>6</v>
      </c>
    </row>
    <row r="264" spans="1:2" x14ac:dyDescent="0.15">
      <c r="A264" s="79">
        <v>42515</v>
      </c>
      <c r="B264" s="75">
        <v>1</v>
      </c>
    </row>
    <row r="265" spans="1:2" x14ac:dyDescent="0.15">
      <c r="A265" s="79">
        <v>42516</v>
      </c>
      <c r="B265" s="75">
        <v>104</v>
      </c>
    </row>
    <row r="266" spans="1:2" x14ac:dyDescent="0.15">
      <c r="A266" s="79">
        <v>42517</v>
      </c>
      <c r="B266" s="75">
        <v>68</v>
      </c>
    </row>
    <row r="267" spans="1:2" x14ac:dyDescent="0.15">
      <c r="A267" s="79">
        <v>42518</v>
      </c>
      <c r="B267" s="75">
        <v>2</v>
      </c>
    </row>
    <row r="268" spans="1:2" x14ac:dyDescent="0.15">
      <c r="A268" s="79">
        <v>42519</v>
      </c>
      <c r="B268" s="75">
        <v>97</v>
      </c>
    </row>
    <row r="269" spans="1:2" x14ac:dyDescent="0.15">
      <c r="A269" s="79">
        <v>42520</v>
      </c>
      <c r="B269" s="75">
        <v>14</v>
      </c>
    </row>
    <row r="270" spans="1:2" x14ac:dyDescent="0.15">
      <c r="A270" s="79">
        <v>42521</v>
      </c>
      <c r="B270" s="75">
        <v>125</v>
      </c>
    </row>
    <row r="271" spans="1:2" x14ac:dyDescent="0.15">
      <c r="A271" s="79">
        <v>42522</v>
      </c>
      <c r="B271" s="75">
        <v>7</v>
      </c>
    </row>
    <row r="272" spans="1:2" x14ac:dyDescent="0.15">
      <c r="A272" s="79">
        <v>42523</v>
      </c>
      <c r="B272" s="75">
        <v>173</v>
      </c>
    </row>
    <row r="273" spans="1:2" x14ac:dyDescent="0.15">
      <c r="A273" s="79">
        <v>42524</v>
      </c>
      <c r="B273" s="75">
        <v>15</v>
      </c>
    </row>
    <row r="274" spans="1:2" x14ac:dyDescent="0.15">
      <c r="A274" s="79">
        <v>42525</v>
      </c>
      <c r="B274" s="75">
        <v>20</v>
      </c>
    </row>
    <row r="275" spans="1:2" x14ac:dyDescent="0.15">
      <c r="A275" s="79">
        <v>42527</v>
      </c>
      <c r="B275" s="75">
        <v>18</v>
      </c>
    </row>
    <row r="276" spans="1:2" x14ac:dyDescent="0.15">
      <c r="A276" s="79">
        <v>42528</v>
      </c>
      <c r="B276" s="75">
        <v>56</v>
      </c>
    </row>
    <row r="277" spans="1:2" x14ac:dyDescent="0.15">
      <c r="A277" s="79">
        <v>42529</v>
      </c>
      <c r="B277" s="75">
        <v>8</v>
      </c>
    </row>
    <row r="278" spans="1:2" x14ac:dyDescent="0.15">
      <c r="A278" s="79">
        <v>42531</v>
      </c>
      <c r="B278" s="75">
        <v>5</v>
      </c>
    </row>
    <row r="279" spans="1:2" x14ac:dyDescent="0.15">
      <c r="A279" s="79">
        <v>42532</v>
      </c>
      <c r="B279" s="75">
        <v>205</v>
      </c>
    </row>
    <row r="280" spans="1:2" x14ac:dyDescent="0.15">
      <c r="A280" s="79">
        <v>42533</v>
      </c>
      <c r="B280" s="75">
        <v>67</v>
      </c>
    </row>
    <row r="281" spans="1:2" x14ac:dyDescent="0.15">
      <c r="A281" s="79">
        <v>42534</v>
      </c>
      <c r="B281" s="75">
        <v>37</v>
      </c>
    </row>
    <row r="282" spans="1:2" x14ac:dyDescent="0.15">
      <c r="A282" s="79">
        <v>42537</v>
      </c>
      <c r="B282" s="75">
        <v>141</v>
      </c>
    </row>
    <row r="283" spans="1:2" x14ac:dyDescent="0.15">
      <c r="A283" s="79">
        <v>42538</v>
      </c>
      <c r="B283" s="75">
        <v>72</v>
      </c>
    </row>
    <row r="284" spans="1:2" x14ac:dyDescent="0.15">
      <c r="A284" s="79">
        <v>42539</v>
      </c>
      <c r="B284" s="75">
        <v>52</v>
      </c>
    </row>
    <row r="285" spans="1:2" x14ac:dyDescent="0.15">
      <c r="A285" s="79">
        <v>42540</v>
      </c>
      <c r="B285" s="75">
        <v>103</v>
      </c>
    </row>
    <row r="286" spans="1:2" x14ac:dyDescent="0.15">
      <c r="A286" s="79">
        <v>42541</v>
      </c>
      <c r="B286" s="75">
        <v>44</v>
      </c>
    </row>
    <row r="287" spans="1:2" x14ac:dyDescent="0.15">
      <c r="A287" s="79">
        <v>42542</v>
      </c>
      <c r="B287" s="75">
        <v>1</v>
      </c>
    </row>
    <row r="288" spans="1:2" x14ac:dyDescent="0.15">
      <c r="A288" s="79">
        <v>42543</v>
      </c>
      <c r="B288" s="75">
        <v>72</v>
      </c>
    </row>
    <row r="289" spans="1:2" x14ac:dyDescent="0.15">
      <c r="A289" s="79">
        <v>42544</v>
      </c>
      <c r="B289" s="75">
        <v>70</v>
      </c>
    </row>
    <row r="290" spans="1:2" x14ac:dyDescent="0.15">
      <c r="A290" s="79">
        <v>42545</v>
      </c>
      <c r="B290" s="75">
        <v>13</v>
      </c>
    </row>
    <row r="291" spans="1:2" x14ac:dyDescent="0.15">
      <c r="A291" s="79">
        <v>42546</v>
      </c>
      <c r="B291" s="75">
        <v>24</v>
      </c>
    </row>
    <row r="292" spans="1:2" x14ac:dyDescent="0.15">
      <c r="A292" s="79">
        <v>42547</v>
      </c>
      <c r="B292" s="75">
        <v>134</v>
      </c>
    </row>
    <row r="293" spans="1:2" x14ac:dyDescent="0.15">
      <c r="A293" s="79">
        <v>42548</v>
      </c>
      <c r="B293" s="75">
        <v>55</v>
      </c>
    </row>
    <row r="294" spans="1:2" x14ac:dyDescent="0.15">
      <c r="A294" s="79">
        <v>42550</v>
      </c>
      <c r="B294" s="75">
        <v>35</v>
      </c>
    </row>
    <row r="295" spans="1:2" x14ac:dyDescent="0.15">
      <c r="A295" s="79">
        <v>42551</v>
      </c>
      <c r="B295" s="75">
        <v>62</v>
      </c>
    </row>
    <row r="296" spans="1:2" x14ac:dyDescent="0.15">
      <c r="A296" s="79">
        <v>42552</v>
      </c>
      <c r="B296" s="75">
        <v>1</v>
      </c>
    </row>
    <row r="297" spans="1:2" x14ac:dyDescent="0.15">
      <c r="A297" s="79">
        <v>42553</v>
      </c>
      <c r="B297" s="75">
        <v>44</v>
      </c>
    </row>
    <row r="298" spans="1:2" x14ac:dyDescent="0.15">
      <c r="A298" s="79">
        <v>42554</v>
      </c>
      <c r="B298" s="75">
        <v>42</v>
      </c>
    </row>
    <row r="299" spans="1:2" x14ac:dyDescent="0.15">
      <c r="A299" s="79">
        <v>42555</v>
      </c>
      <c r="B299" s="75">
        <v>35</v>
      </c>
    </row>
    <row r="300" spans="1:2" x14ac:dyDescent="0.15">
      <c r="A300" s="79">
        <v>42556</v>
      </c>
      <c r="B300" s="75">
        <v>94</v>
      </c>
    </row>
    <row r="301" spans="1:2" x14ac:dyDescent="0.15">
      <c r="A301" s="79">
        <v>42559</v>
      </c>
      <c r="B301" s="75">
        <v>59</v>
      </c>
    </row>
    <row r="302" spans="1:2" x14ac:dyDescent="0.15">
      <c r="A302" s="79">
        <v>42561</v>
      </c>
      <c r="B302" s="75">
        <v>70</v>
      </c>
    </row>
    <row r="303" spans="1:2" x14ac:dyDescent="0.15">
      <c r="A303" s="79">
        <v>42563</v>
      </c>
      <c r="B303" s="75">
        <v>40</v>
      </c>
    </row>
    <row r="304" spans="1:2" x14ac:dyDescent="0.15">
      <c r="A304" s="79">
        <v>42564</v>
      </c>
      <c r="B304" s="75">
        <v>93</v>
      </c>
    </row>
    <row r="305" spans="1:2" x14ac:dyDescent="0.15">
      <c r="A305" s="79">
        <v>42565</v>
      </c>
      <c r="B305" s="75">
        <v>82</v>
      </c>
    </row>
    <row r="306" spans="1:2" x14ac:dyDescent="0.15">
      <c r="A306" s="79">
        <v>42566</v>
      </c>
      <c r="B306" s="75">
        <v>111</v>
      </c>
    </row>
    <row r="307" spans="1:2" x14ac:dyDescent="0.15">
      <c r="A307" s="79">
        <v>42567</v>
      </c>
      <c r="B307" s="75">
        <v>37</v>
      </c>
    </row>
    <row r="308" spans="1:2" x14ac:dyDescent="0.15">
      <c r="A308" s="79">
        <v>42568</v>
      </c>
      <c r="B308" s="75">
        <v>90</v>
      </c>
    </row>
    <row r="309" spans="1:2" x14ac:dyDescent="0.15">
      <c r="A309" s="79">
        <v>42569</v>
      </c>
      <c r="B309" s="75">
        <v>63</v>
      </c>
    </row>
    <row r="310" spans="1:2" x14ac:dyDescent="0.15">
      <c r="A310" s="79">
        <v>42570</v>
      </c>
      <c r="B310" s="75">
        <v>6</v>
      </c>
    </row>
    <row r="311" spans="1:2" x14ac:dyDescent="0.15">
      <c r="A311" s="79">
        <v>42571</v>
      </c>
      <c r="B311" s="75">
        <v>53</v>
      </c>
    </row>
    <row r="312" spans="1:2" x14ac:dyDescent="0.15">
      <c r="A312" s="79">
        <v>42572</v>
      </c>
      <c r="B312" s="75">
        <v>20</v>
      </c>
    </row>
    <row r="313" spans="1:2" x14ac:dyDescent="0.15">
      <c r="A313" s="79">
        <v>42573</v>
      </c>
      <c r="B313" s="75">
        <v>113</v>
      </c>
    </row>
    <row r="314" spans="1:2" x14ac:dyDescent="0.15">
      <c r="A314" s="79">
        <v>42574</v>
      </c>
      <c r="B314" s="75">
        <v>158</v>
      </c>
    </row>
    <row r="315" spans="1:2" x14ac:dyDescent="0.15">
      <c r="A315" s="79">
        <v>42575</v>
      </c>
      <c r="B315" s="75">
        <v>82</v>
      </c>
    </row>
    <row r="316" spans="1:2" x14ac:dyDescent="0.15">
      <c r="A316" s="79">
        <v>42576</v>
      </c>
      <c r="B316" s="75">
        <v>129</v>
      </c>
    </row>
    <row r="317" spans="1:2" x14ac:dyDescent="0.15">
      <c r="A317" s="79">
        <v>42577</v>
      </c>
      <c r="B317" s="75">
        <v>85</v>
      </c>
    </row>
    <row r="318" spans="1:2" x14ac:dyDescent="0.15">
      <c r="A318" s="79">
        <v>42578</v>
      </c>
      <c r="B318" s="75">
        <v>107</v>
      </c>
    </row>
    <row r="319" spans="1:2" x14ac:dyDescent="0.15">
      <c r="A319" s="79">
        <v>42579</v>
      </c>
      <c r="B319" s="75">
        <v>117</v>
      </c>
    </row>
    <row r="320" spans="1:2" x14ac:dyDescent="0.15">
      <c r="A320" s="79">
        <v>42580</v>
      </c>
      <c r="B320" s="75">
        <v>118</v>
      </c>
    </row>
    <row r="321" spans="1:2" x14ac:dyDescent="0.15">
      <c r="A321" s="79">
        <v>42581</v>
      </c>
      <c r="B321" s="75">
        <v>6</v>
      </c>
    </row>
    <row r="322" spans="1:2" x14ac:dyDescent="0.15">
      <c r="A322" s="79">
        <v>42583</v>
      </c>
      <c r="B322" s="75">
        <v>107</v>
      </c>
    </row>
    <row r="323" spans="1:2" x14ac:dyDescent="0.15">
      <c r="A323" s="79">
        <v>42584</v>
      </c>
      <c r="B323" s="75">
        <v>117</v>
      </c>
    </row>
    <row r="324" spans="1:2" x14ac:dyDescent="0.15">
      <c r="A324" s="79">
        <v>42585</v>
      </c>
      <c r="B324" s="75">
        <v>54</v>
      </c>
    </row>
    <row r="325" spans="1:2" x14ac:dyDescent="0.15">
      <c r="A325" s="79">
        <v>42586</v>
      </c>
      <c r="B325" s="75">
        <v>120</v>
      </c>
    </row>
    <row r="326" spans="1:2" x14ac:dyDescent="0.15">
      <c r="A326" s="79">
        <v>42587</v>
      </c>
      <c r="B326" s="75">
        <v>79</v>
      </c>
    </row>
    <row r="327" spans="1:2" x14ac:dyDescent="0.15">
      <c r="A327" s="79">
        <v>42588</v>
      </c>
      <c r="B327" s="75">
        <v>81</v>
      </c>
    </row>
    <row r="328" spans="1:2" x14ac:dyDescent="0.15">
      <c r="A328" s="79">
        <v>42589</v>
      </c>
      <c r="B328" s="75">
        <v>124</v>
      </c>
    </row>
    <row r="329" spans="1:2" x14ac:dyDescent="0.15">
      <c r="A329" s="79">
        <v>42590</v>
      </c>
      <c r="B329" s="75">
        <v>73</v>
      </c>
    </row>
    <row r="330" spans="1:2" x14ac:dyDescent="0.15">
      <c r="A330" s="79">
        <v>42591</v>
      </c>
      <c r="B330" s="75">
        <v>90</v>
      </c>
    </row>
    <row r="331" spans="1:2" x14ac:dyDescent="0.15">
      <c r="A331" s="79">
        <v>42592</v>
      </c>
      <c r="B331" s="75">
        <v>174</v>
      </c>
    </row>
    <row r="332" spans="1:2" x14ac:dyDescent="0.15">
      <c r="A332" s="79">
        <v>42593</v>
      </c>
      <c r="B332" s="75">
        <v>148</v>
      </c>
    </row>
    <row r="333" spans="1:2" x14ac:dyDescent="0.15">
      <c r="A333" s="79">
        <v>42594</v>
      </c>
      <c r="B333" s="75">
        <v>131</v>
      </c>
    </row>
    <row r="334" spans="1:2" x14ac:dyDescent="0.15">
      <c r="A334" s="79">
        <v>42595</v>
      </c>
      <c r="B334" s="75">
        <v>65</v>
      </c>
    </row>
    <row r="335" spans="1:2" x14ac:dyDescent="0.15">
      <c r="A335" s="79">
        <v>42596</v>
      </c>
      <c r="B335" s="75">
        <v>17</v>
      </c>
    </row>
    <row r="336" spans="1:2" x14ac:dyDescent="0.15">
      <c r="A336" s="79">
        <v>42597</v>
      </c>
      <c r="B336" s="75">
        <v>78</v>
      </c>
    </row>
    <row r="337" spans="1:2" x14ac:dyDescent="0.15">
      <c r="A337" s="79">
        <v>42598</v>
      </c>
      <c r="B337" s="75">
        <v>88</v>
      </c>
    </row>
    <row r="338" spans="1:2" x14ac:dyDescent="0.15">
      <c r="A338" s="79">
        <v>42599</v>
      </c>
      <c r="B338" s="75">
        <v>172</v>
      </c>
    </row>
    <row r="339" spans="1:2" x14ac:dyDescent="0.15">
      <c r="A339" s="79">
        <v>42600</v>
      </c>
      <c r="B339" s="75">
        <v>258</v>
      </c>
    </row>
    <row r="340" spans="1:2" x14ac:dyDescent="0.15">
      <c r="A340" s="79">
        <v>42601</v>
      </c>
      <c r="B340" s="75">
        <v>140</v>
      </c>
    </row>
    <row r="341" spans="1:2" x14ac:dyDescent="0.15">
      <c r="A341" s="79">
        <v>42602</v>
      </c>
      <c r="B341" s="75">
        <v>112</v>
      </c>
    </row>
    <row r="342" spans="1:2" x14ac:dyDescent="0.15">
      <c r="A342" s="79">
        <v>42603</v>
      </c>
      <c r="B342" s="75">
        <v>61</v>
      </c>
    </row>
    <row r="343" spans="1:2" x14ac:dyDescent="0.15">
      <c r="A343" s="79">
        <v>42604</v>
      </c>
      <c r="B343" s="75">
        <v>18</v>
      </c>
    </row>
    <row r="344" spans="1:2" x14ac:dyDescent="0.15">
      <c r="A344" s="79">
        <v>42606</v>
      </c>
      <c r="B344" s="75">
        <v>119</v>
      </c>
    </row>
    <row r="345" spans="1:2" x14ac:dyDescent="0.15">
      <c r="A345" s="79">
        <v>42607</v>
      </c>
      <c r="B345" s="75">
        <v>152</v>
      </c>
    </row>
    <row r="346" spans="1:2" x14ac:dyDescent="0.15">
      <c r="A346" s="79">
        <v>42608</v>
      </c>
      <c r="B346" s="75">
        <v>60</v>
      </c>
    </row>
    <row r="347" spans="1:2" x14ac:dyDescent="0.15">
      <c r="A347" s="79">
        <v>42609</v>
      </c>
      <c r="B347" s="75">
        <v>48</v>
      </c>
    </row>
    <row r="348" spans="1:2" x14ac:dyDescent="0.15">
      <c r="A348" s="79">
        <v>42610</v>
      </c>
      <c r="B348" s="75">
        <v>124</v>
      </c>
    </row>
    <row r="349" spans="1:2" x14ac:dyDescent="0.15">
      <c r="A349" s="79">
        <v>42611</v>
      </c>
      <c r="B349" s="75">
        <v>462</v>
      </c>
    </row>
    <row r="350" spans="1:2" x14ac:dyDescent="0.15">
      <c r="A350" s="79">
        <v>42612</v>
      </c>
      <c r="B350" s="75">
        <v>102</v>
      </c>
    </row>
    <row r="351" spans="1:2" x14ac:dyDescent="0.15">
      <c r="A351" s="79">
        <v>42613</v>
      </c>
      <c r="B351" s="75">
        <v>56</v>
      </c>
    </row>
    <row r="352" spans="1:2" x14ac:dyDescent="0.15">
      <c r="A352" s="79">
        <v>42614</v>
      </c>
      <c r="B352" s="75">
        <v>215</v>
      </c>
    </row>
    <row r="353" spans="1:2" x14ac:dyDescent="0.15">
      <c r="A353" s="79">
        <v>42615</v>
      </c>
      <c r="B353" s="75">
        <v>43</v>
      </c>
    </row>
    <row r="354" spans="1:2" x14ac:dyDescent="0.15">
      <c r="A354" s="79">
        <v>42616</v>
      </c>
      <c r="B354" s="75">
        <v>64</v>
      </c>
    </row>
    <row r="355" spans="1:2" x14ac:dyDescent="0.15">
      <c r="A355" s="79">
        <v>42617</v>
      </c>
      <c r="B355" s="75">
        <v>110</v>
      </c>
    </row>
    <row r="356" spans="1:2" x14ac:dyDescent="0.15">
      <c r="A356" s="79">
        <v>42618</v>
      </c>
      <c r="B356" s="75">
        <v>133</v>
      </c>
    </row>
    <row r="357" spans="1:2" x14ac:dyDescent="0.15">
      <c r="A357" s="79">
        <v>42619</v>
      </c>
      <c r="B357" s="75">
        <v>144</v>
      </c>
    </row>
    <row r="358" spans="1:2" x14ac:dyDescent="0.15">
      <c r="A358" s="79">
        <v>42620</v>
      </c>
      <c r="B358" s="75">
        <v>140</v>
      </c>
    </row>
    <row r="359" spans="1:2" x14ac:dyDescent="0.15">
      <c r="A359" s="79">
        <v>42621</v>
      </c>
      <c r="B359" s="75">
        <v>173</v>
      </c>
    </row>
    <row r="360" spans="1:2" x14ac:dyDescent="0.15">
      <c r="A360" s="79">
        <v>42622</v>
      </c>
      <c r="B360" s="75">
        <v>32</v>
      </c>
    </row>
    <row r="361" spans="1:2" x14ac:dyDescent="0.15">
      <c r="A361" s="79">
        <v>42623</v>
      </c>
      <c r="B361" s="75">
        <v>164</v>
      </c>
    </row>
    <row r="362" spans="1:2" x14ac:dyDescent="0.15">
      <c r="A362" s="79">
        <v>42624</v>
      </c>
      <c r="B362" s="75">
        <v>93</v>
      </c>
    </row>
    <row r="363" spans="1:2" x14ac:dyDescent="0.15">
      <c r="A363" s="79">
        <v>42625</v>
      </c>
      <c r="B363" s="75">
        <v>183</v>
      </c>
    </row>
    <row r="364" spans="1:2" x14ac:dyDescent="0.15">
      <c r="A364" s="79">
        <v>42626</v>
      </c>
      <c r="B364" s="75">
        <v>79</v>
      </c>
    </row>
    <row r="365" spans="1:2" x14ac:dyDescent="0.15">
      <c r="A365" s="79">
        <v>42627</v>
      </c>
      <c r="B365" s="75">
        <v>21</v>
      </c>
    </row>
    <row r="366" spans="1:2" x14ac:dyDescent="0.15">
      <c r="A366" s="79">
        <v>42628</v>
      </c>
      <c r="B366" s="75">
        <v>64</v>
      </c>
    </row>
    <row r="367" spans="1:2" x14ac:dyDescent="0.15">
      <c r="A367" s="79">
        <v>42629</v>
      </c>
      <c r="B367" s="75">
        <v>10</v>
      </c>
    </row>
    <row r="368" spans="1:2" x14ac:dyDescent="0.15">
      <c r="A368" s="79">
        <v>42630</v>
      </c>
      <c r="B368" s="75">
        <v>164</v>
      </c>
    </row>
    <row r="369" spans="1:2" x14ac:dyDescent="0.15">
      <c r="A369" s="79">
        <v>42631</v>
      </c>
      <c r="B369" s="75">
        <v>210</v>
      </c>
    </row>
    <row r="370" spans="1:2" x14ac:dyDescent="0.15">
      <c r="A370" s="79">
        <v>42632</v>
      </c>
      <c r="B370" s="75">
        <v>113</v>
      </c>
    </row>
    <row r="371" spans="1:2" x14ac:dyDescent="0.15">
      <c r="A371" s="79">
        <v>42633</v>
      </c>
      <c r="B371" s="75">
        <v>100</v>
      </c>
    </row>
    <row r="372" spans="1:2" x14ac:dyDescent="0.15">
      <c r="A372" s="79">
        <v>42634</v>
      </c>
      <c r="B372" s="75">
        <v>107</v>
      </c>
    </row>
    <row r="373" spans="1:2" x14ac:dyDescent="0.15">
      <c r="A373" s="79">
        <v>42635</v>
      </c>
      <c r="B373" s="75">
        <v>226</v>
      </c>
    </row>
    <row r="374" spans="1:2" x14ac:dyDescent="0.15">
      <c r="A374" s="79">
        <v>42638</v>
      </c>
      <c r="B374" s="75">
        <v>51</v>
      </c>
    </row>
    <row r="375" spans="1:2" x14ac:dyDescent="0.15">
      <c r="A375" s="79">
        <v>42639</v>
      </c>
      <c r="B375" s="75">
        <v>38</v>
      </c>
    </row>
    <row r="376" spans="1:2" x14ac:dyDescent="0.15">
      <c r="A376" s="79">
        <v>42640</v>
      </c>
      <c r="B376" s="75">
        <v>79</v>
      </c>
    </row>
    <row r="377" spans="1:2" x14ac:dyDescent="0.15">
      <c r="A377" s="79">
        <v>42641</v>
      </c>
      <c r="B377" s="75">
        <v>151</v>
      </c>
    </row>
    <row r="378" spans="1:2" x14ac:dyDescent="0.15">
      <c r="A378" s="79">
        <v>42642</v>
      </c>
      <c r="B378" s="75">
        <v>56</v>
      </c>
    </row>
    <row r="379" spans="1:2" x14ac:dyDescent="0.15">
      <c r="A379" s="79">
        <v>42643</v>
      </c>
      <c r="B379" s="75">
        <v>153</v>
      </c>
    </row>
    <row r="380" spans="1:2" x14ac:dyDescent="0.15">
      <c r="A380" s="79">
        <v>42644</v>
      </c>
      <c r="B380" s="75">
        <v>120</v>
      </c>
    </row>
    <row r="381" spans="1:2" x14ac:dyDescent="0.15">
      <c r="A381" s="79">
        <v>42645</v>
      </c>
      <c r="B381" s="75">
        <v>71</v>
      </c>
    </row>
    <row r="382" spans="1:2" x14ac:dyDescent="0.15">
      <c r="A382" s="79">
        <v>42646</v>
      </c>
      <c r="B382" s="75">
        <v>280</v>
      </c>
    </row>
    <row r="383" spans="1:2" x14ac:dyDescent="0.15">
      <c r="A383" s="79">
        <v>42647</v>
      </c>
      <c r="B383" s="75">
        <v>90</v>
      </c>
    </row>
    <row r="384" spans="1:2" x14ac:dyDescent="0.15">
      <c r="A384" s="79">
        <v>42648</v>
      </c>
      <c r="B384" s="75">
        <v>2</v>
      </c>
    </row>
    <row r="385" spans="1:2" x14ac:dyDescent="0.15">
      <c r="A385" s="79">
        <v>42649</v>
      </c>
      <c r="B385" s="75">
        <v>213</v>
      </c>
    </row>
    <row r="386" spans="1:2" x14ac:dyDescent="0.15">
      <c r="A386" s="79">
        <v>42650</v>
      </c>
      <c r="B386" s="75">
        <v>99</v>
      </c>
    </row>
    <row r="387" spans="1:2" x14ac:dyDescent="0.15">
      <c r="A387" s="79">
        <v>42651</v>
      </c>
      <c r="B387" s="75">
        <v>54</v>
      </c>
    </row>
    <row r="388" spans="1:2" x14ac:dyDescent="0.15">
      <c r="A388" s="79">
        <v>42652</v>
      </c>
      <c r="B388" s="75">
        <v>160</v>
      </c>
    </row>
    <row r="389" spans="1:2" x14ac:dyDescent="0.15">
      <c r="A389" s="79">
        <v>42653</v>
      </c>
      <c r="B389" s="75">
        <v>143</v>
      </c>
    </row>
    <row r="390" spans="1:2" x14ac:dyDescent="0.15">
      <c r="A390" s="79">
        <v>42654</v>
      </c>
      <c r="B390" s="75">
        <v>162</v>
      </c>
    </row>
    <row r="391" spans="1:2" x14ac:dyDescent="0.15">
      <c r="A391" s="79">
        <v>42655</v>
      </c>
      <c r="B391" s="75">
        <v>150</v>
      </c>
    </row>
    <row r="392" spans="1:2" x14ac:dyDescent="0.15">
      <c r="A392" s="79">
        <v>42656</v>
      </c>
      <c r="B392" s="75">
        <v>89</v>
      </c>
    </row>
    <row r="393" spans="1:2" x14ac:dyDescent="0.15">
      <c r="A393" s="79">
        <v>42657</v>
      </c>
      <c r="B393" s="75">
        <v>115</v>
      </c>
    </row>
    <row r="394" spans="1:2" x14ac:dyDescent="0.15">
      <c r="A394" s="79">
        <v>42658</v>
      </c>
      <c r="B394" s="75">
        <v>1</v>
      </c>
    </row>
    <row r="395" spans="1:2" x14ac:dyDescent="0.15">
      <c r="A395" s="79">
        <v>42659</v>
      </c>
      <c r="B395" s="75">
        <v>57</v>
      </c>
    </row>
    <row r="396" spans="1:2" x14ac:dyDescent="0.15">
      <c r="A396" s="79">
        <v>42660</v>
      </c>
      <c r="B396" s="75">
        <v>115</v>
      </c>
    </row>
    <row r="397" spans="1:2" x14ac:dyDescent="0.15">
      <c r="A397" s="79">
        <v>42661</v>
      </c>
      <c r="B397" s="75">
        <v>12</v>
      </c>
    </row>
    <row r="398" spans="1:2" x14ac:dyDescent="0.15">
      <c r="A398" s="79">
        <v>42662</v>
      </c>
      <c r="B398" s="75">
        <v>66</v>
      </c>
    </row>
    <row r="399" spans="1:2" x14ac:dyDescent="0.15">
      <c r="A399" s="79">
        <v>42663</v>
      </c>
      <c r="B399" s="75">
        <v>50</v>
      </c>
    </row>
    <row r="400" spans="1:2" x14ac:dyDescent="0.15">
      <c r="A400" s="79">
        <v>42664</v>
      </c>
      <c r="B400" s="75">
        <v>194</v>
      </c>
    </row>
    <row r="401" spans="1:2" x14ac:dyDescent="0.15">
      <c r="A401" s="79">
        <v>42665</v>
      </c>
      <c r="B401" s="75">
        <v>84</v>
      </c>
    </row>
    <row r="402" spans="1:2" x14ac:dyDescent="0.15">
      <c r="A402" s="79">
        <v>42666</v>
      </c>
      <c r="B402" s="75">
        <v>92</v>
      </c>
    </row>
    <row r="403" spans="1:2" x14ac:dyDescent="0.15">
      <c r="A403" s="79">
        <v>42667</v>
      </c>
      <c r="B403" s="75">
        <v>128</v>
      </c>
    </row>
    <row r="404" spans="1:2" x14ac:dyDescent="0.15">
      <c r="A404" s="79">
        <v>42668</v>
      </c>
      <c r="B404" s="75">
        <v>6</v>
      </c>
    </row>
    <row r="405" spans="1:2" x14ac:dyDescent="0.15">
      <c r="A405" s="79">
        <v>42669</v>
      </c>
      <c r="B405" s="75">
        <v>103</v>
      </c>
    </row>
    <row r="406" spans="1:2" x14ac:dyDescent="0.15">
      <c r="A406" s="79">
        <v>42670</v>
      </c>
      <c r="B406" s="75">
        <v>99</v>
      </c>
    </row>
    <row r="407" spans="1:2" x14ac:dyDescent="0.15">
      <c r="A407" s="79">
        <v>42671</v>
      </c>
      <c r="B407" s="75">
        <v>19</v>
      </c>
    </row>
    <row r="408" spans="1:2" x14ac:dyDescent="0.15">
      <c r="A408" s="79">
        <v>42672</v>
      </c>
      <c r="B408" s="75">
        <v>54</v>
      </c>
    </row>
    <row r="409" spans="1:2" x14ac:dyDescent="0.15">
      <c r="A409" s="79">
        <v>42673</v>
      </c>
      <c r="B409" s="75">
        <v>10</v>
      </c>
    </row>
    <row r="410" spans="1:2" x14ac:dyDescent="0.15">
      <c r="A410" s="79">
        <v>42674</v>
      </c>
      <c r="B410" s="75">
        <v>153</v>
      </c>
    </row>
    <row r="411" spans="1:2" x14ac:dyDescent="0.15">
      <c r="A411" s="79">
        <v>42676</v>
      </c>
      <c r="B411" s="75">
        <v>59</v>
      </c>
    </row>
    <row r="412" spans="1:2" x14ac:dyDescent="0.15">
      <c r="A412" s="79">
        <v>42677</v>
      </c>
      <c r="B412" s="75">
        <v>140</v>
      </c>
    </row>
    <row r="413" spans="1:2" x14ac:dyDescent="0.15">
      <c r="A413" s="79">
        <v>42678</v>
      </c>
      <c r="B413" s="75">
        <v>72</v>
      </c>
    </row>
    <row r="414" spans="1:2" x14ac:dyDescent="0.15">
      <c r="A414" s="79">
        <v>42679</v>
      </c>
      <c r="B414" s="75">
        <v>48</v>
      </c>
    </row>
    <row r="415" spans="1:2" x14ac:dyDescent="0.15">
      <c r="A415" s="79">
        <v>42680</v>
      </c>
      <c r="B415" s="75">
        <v>98</v>
      </c>
    </row>
    <row r="416" spans="1:2" x14ac:dyDescent="0.15">
      <c r="A416" s="79">
        <v>42681</v>
      </c>
      <c r="B416" s="75">
        <v>130</v>
      </c>
    </row>
    <row r="417" spans="1:2" x14ac:dyDescent="0.15">
      <c r="A417" s="79">
        <v>42682</v>
      </c>
      <c r="B417" s="75">
        <v>18</v>
      </c>
    </row>
    <row r="418" spans="1:2" x14ac:dyDescent="0.15">
      <c r="A418" s="79">
        <v>42683</v>
      </c>
      <c r="B418" s="75">
        <v>14</v>
      </c>
    </row>
    <row r="419" spans="1:2" x14ac:dyDescent="0.15">
      <c r="A419" s="79">
        <v>42685</v>
      </c>
      <c r="B419" s="75">
        <v>134</v>
      </c>
    </row>
    <row r="420" spans="1:2" x14ac:dyDescent="0.15">
      <c r="A420" s="79">
        <v>42686</v>
      </c>
      <c r="B420" s="75">
        <v>78</v>
      </c>
    </row>
    <row r="421" spans="1:2" x14ac:dyDescent="0.15">
      <c r="A421" s="79">
        <v>42687</v>
      </c>
      <c r="B421" s="75">
        <v>1</v>
      </c>
    </row>
    <row r="422" spans="1:2" x14ac:dyDescent="0.15">
      <c r="A422" s="79">
        <v>42688</v>
      </c>
      <c r="B422" s="75">
        <v>112</v>
      </c>
    </row>
    <row r="423" spans="1:2" x14ac:dyDescent="0.15">
      <c r="A423" s="79">
        <v>42689</v>
      </c>
      <c r="B423" s="75">
        <v>14</v>
      </c>
    </row>
    <row r="424" spans="1:2" x14ac:dyDescent="0.15">
      <c r="A424" s="79">
        <v>42691</v>
      </c>
      <c r="B424" s="75">
        <v>103</v>
      </c>
    </row>
    <row r="425" spans="1:2" x14ac:dyDescent="0.15">
      <c r="A425" s="79">
        <v>42692</v>
      </c>
      <c r="B425" s="75">
        <v>93</v>
      </c>
    </row>
    <row r="426" spans="1:2" x14ac:dyDescent="0.15">
      <c r="A426" s="79">
        <v>42693</v>
      </c>
      <c r="B426" s="75">
        <v>217</v>
      </c>
    </row>
    <row r="427" spans="1:2" x14ac:dyDescent="0.15">
      <c r="A427" s="79">
        <v>42694</v>
      </c>
      <c r="B427" s="75">
        <v>159</v>
      </c>
    </row>
    <row r="428" spans="1:2" x14ac:dyDescent="0.15">
      <c r="A428" s="79">
        <v>42695</v>
      </c>
      <c r="B428" s="75">
        <v>115</v>
      </c>
    </row>
    <row r="429" spans="1:2" x14ac:dyDescent="0.15">
      <c r="A429" s="79">
        <v>42696</v>
      </c>
      <c r="B429" s="75">
        <v>27</v>
      </c>
    </row>
    <row r="430" spans="1:2" x14ac:dyDescent="0.15">
      <c r="A430" s="79">
        <v>42697</v>
      </c>
      <c r="B430" s="75">
        <v>57</v>
      </c>
    </row>
    <row r="431" spans="1:2" x14ac:dyDescent="0.15">
      <c r="A431" s="79">
        <v>42698</v>
      </c>
      <c r="B431" s="75">
        <v>13</v>
      </c>
    </row>
    <row r="432" spans="1:2" x14ac:dyDescent="0.15">
      <c r="A432" s="79">
        <v>42699</v>
      </c>
      <c r="B432" s="75">
        <v>88</v>
      </c>
    </row>
    <row r="433" spans="1:2" x14ac:dyDescent="0.15">
      <c r="A433" s="79">
        <v>42700</v>
      </c>
      <c r="B433" s="75">
        <v>112</v>
      </c>
    </row>
    <row r="434" spans="1:2" x14ac:dyDescent="0.15">
      <c r="A434" s="79">
        <v>42701</v>
      </c>
      <c r="B434" s="75">
        <v>69</v>
      </c>
    </row>
    <row r="435" spans="1:2" x14ac:dyDescent="0.15">
      <c r="A435" s="79">
        <v>42703</v>
      </c>
      <c r="B435" s="75">
        <v>20</v>
      </c>
    </row>
    <row r="436" spans="1:2" x14ac:dyDescent="0.15">
      <c r="A436" s="79">
        <v>42706</v>
      </c>
      <c r="B436" s="75">
        <v>50</v>
      </c>
    </row>
    <row r="437" spans="1:2" x14ac:dyDescent="0.15">
      <c r="A437" s="79">
        <v>42708</v>
      </c>
      <c r="B437" s="75">
        <v>74</v>
      </c>
    </row>
    <row r="438" spans="1:2" x14ac:dyDescent="0.15">
      <c r="A438" s="79">
        <v>42709</v>
      </c>
      <c r="B438" s="75">
        <v>60</v>
      </c>
    </row>
    <row r="439" spans="1:2" x14ac:dyDescent="0.15">
      <c r="A439" s="79">
        <v>42710</v>
      </c>
      <c r="B439" s="75">
        <v>121</v>
      </c>
    </row>
    <row r="440" spans="1:2" x14ac:dyDescent="0.15">
      <c r="A440" s="79">
        <v>42711</v>
      </c>
      <c r="B440" s="75">
        <v>70</v>
      </c>
    </row>
    <row r="441" spans="1:2" x14ac:dyDescent="0.15">
      <c r="A441" s="79">
        <v>42713</v>
      </c>
      <c r="B441" s="75">
        <v>330</v>
      </c>
    </row>
    <row r="442" spans="1:2" x14ac:dyDescent="0.15">
      <c r="A442" s="79">
        <v>42714</v>
      </c>
      <c r="B442" s="75">
        <v>46</v>
      </c>
    </row>
    <row r="443" spans="1:2" x14ac:dyDescent="0.15">
      <c r="A443" s="79">
        <v>42715</v>
      </c>
      <c r="B443" s="75">
        <v>71</v>
      </c>
    </row>
    <row r="444" spans="1:2" x14ac:dyDescent="0.15">
      <c r="A444" s="79">
        <v>42717</v>
      </c>
      <c r="B444" s="75">
        <v>48</v>
      </c>
    </row>
    <row r="445" spans="1:2" x14ac:dyDescent="0.15">
      <c r="A445" s="79">
        <v>42718</v>
      </c>
      <c r="B445" s="75">
        <v>44</v>
      </c>
    </row>
    <row r="446" spans="1:2" x14ac:dyDescent="0.15">
      <c r="A446" s="79">
        <v>42719</v>
      </c>
      <c r="B446" s="75">
        <v>71</v>
      </c>
    </row>
    <row r="447" spans="1:2" x14ac:dyDescent="0.15">
      <c r="A447" s="79">
        <v>42720</v>
      </c>
      <c r="B447" s="75">
        <v>27</v>
      </c>
    </row>
    <row r="448" spans="1:2" x14ac:dyDescent="0.15">
      <c r="A448" s="79">
        <v>42721</v>
      </c>
      <c r="B448" s="75">
        <v>1</v>
      </c>
    </row>
    <row r="449" spans="1:2" x14ac:dyDescent="0.15">
      <c r="A449" s="79">
        <v>42722</v>
      </c>
      <c r="B449" s="75">
        <v>87</v>
      </c>
    </row>
    <row r="450" spans="1:2" x14ac:dyDescent="0.15">
      <c r="A450" s="79">
        <v>42723</v>
      </c>
      <c r="B450" s="75">
        <v>101</v>
      </c>
    </row>
    <row r="451" spans="1:2" x14ac:dyDescent="0.15">
      <c r="A451" s="79">
        <v>42724</v>
      </c>
      <c r="B451" s="75">
        <v>102</v>
      </c>
    </row>
    <row r="452" spans="1:2" x14ac:dyDescent="0.15">
      <c r="A452" s="79">
        <v>42725</v>
      </c>
      <c r="B452" s="75">
        <v>42</v>
      </c>
    </row>
    <row r="453" spans="1:2" x14ac:dyDescent="0.15">
      <c r="A453" s="79">
        <v>42726</v>
      </c>
      <c r="B453" s="75">
        <v>0</v>
      </c>
    </row>
    <row r="454" spans="1:2" x14ac:dyDescent="0.15">
      <c r="A454" s="79">
        <v>42727</v>
      </c>
      <c r="B454" s="75">
        <v>37</v>
      </c>
    </row>
    <row r="455" spans="1:2" x14ac:dyDescent="0.15">
      <c r="A455" s="79">
        <v>42728</v>
      </c>
      <c r="B455" s="75">
        <v>0</v>
      </c>
    </row>
    <row r="456" spans="1:2" x14ac:dyDescent="0.15">
      <c r="A456" s="79">
        <v>42729</v>
      </c>
      <c r="B456" s="75">
        <v>41</v>
      </c>
    </row>
    <row r="457" spans="1:2" x14ac:dyDescent="0.15">
      <c r="A457" s="79">
        <v>42730</v>
      </c>
      <c r="B457" s="75">
        <v>0</v>
      </c>
    </row>
    <row r="458" spans="1:2" x14ac:dyDescent="0.15">
      <c r="A458" s="79">
        <v>42731</v>
      </c>
      <c r="B458" s="75">
        <v>207</v>
      </c>
    </row>
    <row r="459" spans="1:2" x14ac:dyDescent="0.15">
      <c r="A459" s="79">
        <v>42732</v>
      </c>
      <c r="B459" s="75">
        <v>31</v>
      </c>
    </row>
    <row r="460" spans="1:2" x14ac:dyDescent="0.15">
      <c r="A460" s="79">
        <v>42733</v>
      </c>
      <c r="B460" s="75">
        <v>0</v>
      </c>
    </row>
    <row r="461" spans="1:2" x14ac:dyDescent="0.15">
      <c r="A461" s="79">
        <v>42734</v>
      </c>
      <c r="B461" s="75">
        <v>1</v>
      </c>
    </row>
    <row r="462" spans="1:2" x14ac:dyDescent="0.15">
      <c r="A462" s="79">
        <v>42735</v>
      </c>
      <c r="B462" s="75">
        <v>0</v>
      </c>
    </row>
    <row r="463" spans="1:2" x14ac:dyDescent="0.15">
      <c r="A463" s="79">
        <v>42736</v>
      </c>
      <c r="B463" s="75">
        <v>134</v>
      </c>
    </row>
    <row r="464" spans="1:2" x14ac:dyDescent="0.15">
      <c r="A464" s="79">
        <v>42737</v>
      </c>
      <c r="B464" s="75">
        <v>13</v>
      </c>
    </row>
    <row r="465" spans="1:2" x14ac:dyDescent="0.15">
      <c r="A465" s="79">
        <v>42738</v>
      </c>
      <c r="B465" s="75">
        <v>93</v>
      </c>
    </row>
    <row r="466" spans="1:2" x14ac:dyDescent="0.15">
      <c r="A466" s="79">
        <v>42739</v>
      </c>
      <c r="B466" s="75">
        <v>138</v>
      </c>
    </row>
    <row r="467" spans="1:2" x14ac:dyDescent="0.15">
      <c r="A467" s="79">
        <v>42740</v>
      </c>
      <c r="B467" s="75">
        <v>14</v>
      </c>
    </row>
    <row r="468" spans="1:2" x14ac:dyDescent="0.15">
      <c r="A468" s="79">
        <v>42741</v>
      </c>
      <c r="B468" s="75">
        <v>1</v>
      </c>
    </row>
    <row r="469" spans="1:2" x14ac:dyDescent="0.15">
      <c r="A469" s="79">
        <v>42742</v>
      </c>
      <c r="B469" s="75">
        <v>0</v>
      </c>
    </row>
    <row r="470" spans="1:2" x14ac:dyDescent="0.15">
      <c r="A470" s="79">
        <v>42743</v>
      </c>
      <c r="B470" s="75">
        <v>0</v>
      </c>
    </row>
    <row r="471" spans="1:2" x14ac:dyDescent="0.15">
      <c r="A471" s="79">
        <v>42744</v>
      </c>
      <c r="B471" s="75">
        <v>43</v>
      </c>
    </row>
    <row r="472" spans="1:2" x14ac:dyDescent="0.15">
      <c r="A472" s="79">
        <v>42745</v>
      </c>
      <c r="B472" s="75">
        <v>0</v>
      </c>
    </row>
    <row r="473" spans="1:2" x14ac:dyDescent="0.15">
      <c r="A473" s="79">
        <v>42746</v>
      </c>
      <c r="B473" s="75">
        <v>1</v>
      </c>
    </row>
    <row r="474" spans="1:2" x14ac:dyDescent="0.15">
      <c r="A474" s="79">
        <v>42747</v>
      </c>
      <c r="B474" s="75">
        <v>12</v>
      </c>
    </row>
    <row r="475" spans="1:2" x14ac:dyDescent="0.15">
      <c r="A475" s="79">
        <v>42748</v>
      </c>
      <c r="B475" s="75">
        <v>103</v>
      </c>
    </row>
    <row r="476" spans="1:2" x14ac:dyDescent="0.15">
      <c r="A476" s="79">
        <v>42749</v>
      </c>
      <c r="B476" s="75">
        <v>0</v>
      </c>
    </row>
    <row r="477" spans="1:2" x14ac:dyDescent="0.15">
      <c r="A477" s="79">
        <v>42750</v>
      </c>
      <c r="B477" s="75">
        <v>146</v>
      </c>
    </row>
    <row r="478" spans="1:2" x14ac:dyDescent="0.15">
      <c r="A478" s="79">
        <v>42751</v>
      </c>
      <c r="B478" s="75">
        <v>52</v>
      </c>
    </row>
    <row r="479" spans="1:2" x14ac:dyDescent="0.15">
      <c r="A479" s="79">
        <v>42752</v>
      </c>
      <c r="B479" s="75">
        <v>0</v>
      </c>
    </row>
    <row r="480" spans="1:2" x14ac:dyDescent="0.15">
      <c r="A480" s="79">
        <v>42753</v>
      </c>
      <c r="B480" s="75">
        <v>20</v>
      </c>
    </row>
    <row r="481" spans="1:2" x14ac:dyDescent="0.15">
      <c r="A481" s="79">
        <v>42754</v>
      </c>
      <c r="B481" s="75">
        <v>72</v>
      </c>
    </row>
    <row r="482" spans="1:2" x14ac:dyDescent="0.15">
      <c r="A482" s="79">
        <v>42755</v>
      </c>
      <c r="B482" s="75">
        <v>49</v>
      </c>
    </row>
    <row r="483" spans="1:2" x14ac:dyDescent="0.15">
      <c r="A483" s="79">
        <v>42756</v>
      </c>
      <c r="B483" s="75">
        <v>35</v>
      </c>
    </row>
    <row r="484" spans="1:2" x14ac:dyDescent="0.15">
      <c r="A484" s="79">
        <v>42757</v>
      </c>
      <c r="B484" s="75">
        <v>22</v>
      </c>
    </row>
    <row r="485" spans="1:2" x14ac:dyDescent="0.15">
      <c r="A485" s="79">
        <v>42758</v>
      </c>
      <c r="B485" s="75">
        <v>99</v>
      </c>
    </row>
    <row r="486" spans="1:2" x14ac:dyDescent="0.15">
      <c r="A486" s="79">
        <v>42759</v>
      </c>
      <c r="B486" s="75">
        <v>0</v>
      </c>
    </row>
    <row r="487" spans="1:2" x14ac:dyDescent="0.15">
      <c r="A487" s="79">
        <v>42760</v>
      </c>
      <c r="B487" s="75">
        <v>0</v>
      </c>
    </row>
    <row r="488" spans="1:2" x14ac:dyDescent="0.15">
      <c r="A488" s="79">
        <v>42761</v>
      </c>
      <c r="B488" s="75">
        <v>58</v>
      </c>
    </row>
    <row r="489" spans="1:2" x14ac:dyDescent="0.15">
      <c r="A489" s="79">
        <v>42762</v>
      </c>
      <c r="B489" s="75">
        <v>0</v>
      </c>
    </row>
    <row r="490" spans="1:2" x14ac:dyDescent="0.15">
      <c r="A490" s="79">
        <v>42763</v>
      </c>
      <c r="B490" s="75">
        <v>0</v>
      </c>
    </row>
    <row r="491" spans="1:2" x14ac:dyDescent="0.15">
      <c r="A491" s="79">
        <v>42764</v>
      </c>
      <c r="B491" s="75">
        <v>92</v>
      </c>
    </row>
    <row r="492" spans="1:2" x14ac:dyDescent="0.15">
      <c r="A492" s="79">
        <v>42765</v>
      </c>
      <c r="B492" s="75">
        <v>120</v>
      </c>
    </row>
    <row r="493" spans="1:2" x14ac:dyDescent="0.15">
      <c r="A493" s="79">
        <v>42766</v>
      </c>
      <c r="B493" s="75">
        <v>76</v>
      </c>
    </row>
    <row r="494" spans="1:2" x14ac:dyDescent="0.15">
      <c r="A494" s="79">
        <v>42767</v>
      </c>
      <c r="B494" s="75">
        <v>65</v>
      </c>
    </row>
    <row r="495" spans="1:2" x14ac:dyDescent="0.15">
      <c r="A495" s="79">
        <v>42768</v>
      </c>
      <c r="B495" s="75">
        <v>56</v>
      </c>
    </row>
    <row r="496" spans="1:2" x14ac:dyDescent="0.15">
      <c r="A496" s="79">
        <v>42769</v>
      </c>
      <c r="B496" s="75">
        <v>142</v>
      </c>
    </row>
    <row r="497" spans="1:2" x14ac:dyDescent="0.15">
      <c r="A497" s="79">
        <v>42770</v>
      </c>
      <c r="B497" s="75">
        <v>0</v>
      </c>
    </row>
    <row r="498" spans="1:2" x14ac:dyDescent="0.15">
      <c r="A498" s="79">
        <v>42771</v>
      </c>
      <c r="B498" s="75">
        <v>0</v>
      </c>
    </row>
    <row r="499" spans="1:2" x14ac:dyDescent="0.15">
      <c r="A499" s="79">
        <v>42772</v>
      </c>
      <c r="B499" s="75">
        <v>54</v>
      </c>
    </row>
    <row r="500" spans="1:2" x14ac:dyDescent="0.15">
      <c r="A500" s="79">
        <v>42773</v>
      </c>
      <c r="B500" s="75">
        <v>57</v>
      </c>
    </row>
    <row r="501" spans="1:2" x14ac:dyDescent="0.15">
      <c r="A501" s="79">
        <v>42774</v>
      </c>
      <c r="B501" s="75">
        <v>52</v>
      </c>
    </row>
    <row r="502" spans="1:2" x14ac:dyDescent="0.15">
      <c r="A502" s="79">
        <v>42775</v>
      </c>
      <c r="B502" s="75">
        <v>0</v>
      </c>
    </row>
    <row r="503" spans="1:2" x14ac:dyDescent="0.15">
      <c r="A503" s="79">
        <v>42776</v>
      </c>
      <c r="B503" s="75">
        <v>16</v>
      </c>
    </row>
    <row r="504" spans="1:2" x14ac:dyDescent="0.15">
      <c r="A504" s="79">
        <v>42777</v>
      </c>
      <c r="B504" s="75">
        <v>28</v>
      </c>
    </row>
    <row r="505" spans="1:2" x14ac:dyDescent="0.15">
      <c r="A505" s="79">
        <v>42778</v>
      </c>
      <c r="B505" s="75">
        <v>0</v>
      </c>
    </row>
    <row r="506" spans="1:2" x14ac:dyDescent="0.15">
      <c r="A506" s="79">
        <v>42779</v>
      </c>
      <c r="B506" s="75">
        <v>0</v>
      </c>
    </row>
    <row r="507" spans="1:2" x14ac:dyDescent="0.15">
      <c r="A507" s="79">
        <v>42780</v>
      </c>
      <c r="B507" s="75">
        <v>15</v>
      </c>
    </row>
    <row r="508" spans="1:2" x14ac:dyDescent="0.15">
      <c r="A508" s="79">
        <v>42781</v>
      </c>
      <c r="B508" s="75">
        <v>57</v>
      </c>
    </row>
    <row r="509" spans="1:2" x14ac:dyDescent="0.15">
      <c r="A509" s="79">
        <v>42782</v>
      </c>
      <c r="B509" s="75">
        <v>38</v>
      </c>
    </row>
    <row r="510" spans="1:2" x14ac:dyDescent="0.15">
      <c r="A510" s="79">
        <v>42783</v>
      </c>
      <c r="B510" s="75">
        <v>35</v>
      </c>
    </row>
    <row r="511" spans="1:2" x14ac:dyDescent="0.15">
      <c r="A511" s="79">
        <v>42784</v>
      </c>
      <c r="B511" s="75">
        <v>0</v>
      </c>
    </row>
    <row r="512" spans="1:2" x14ac:dyDescent="0.15">
      <c r="A512" s="79">
        <v>42785</v>
      </c>
      <c r="B512" s="75">
        <v>43</v>
      </c>
    </row>
    <row r="513" spans="1:2" x14ac:dyDescent="0.15">
      <c r="A513" s="79">
        <v>42786</v>
      </c>
      <c r="B513" s="75">
        <v>8</v>
      </c>
    </row>
    <row r="514" spans="1:2" x14ac:dyDescent="0.15">
      <c r="A514" s="79">
        <v>42787</v>
      </c>
      <c r="B514" s="75">
        <v>0</v>
      </c>
    </row>
    <row r="515" spans="1:2" x14ac:dyDescent="0.15">
      <c r="A515" s="79">
        <v>42788</v>
      </c>
      <c r="B515" s="75">
        <v>165</v>
      </c>
    </row>
    <row r="516" spans="1:2" x14ac:dyDescent="0.15">
      <c r="A516" s="79">
        <v>42789</v>
      </c>
      <c r="B516" s="75">
        <v>35</v>
      </c>
    </row>
    <row r="517" spans="1:2" x14ac:dyDescent="0.15">
      <c r="A517" s="79">
        <v>42790</v>
      </c>
      <c r="B517" s="75">
        <v>60</v>
      </c>
    </row>
    <row r="518" spans="1:2" x14ac:dyDescent="0.15">
      <c r="A518" s="79">
        <v>42791</v>
      </c>
      <c r="B518" s="75">
        <v>0</v>
      </c>
    </row>
    <row r="519" spans="1:2" x14ac:dyDescent="0.15">
      <c r="A519" s="79">
        <v>42792</v>
      </c>
      <c r="B519" s="75">
        <v>0</v>
      </c>
    </row>
    <row r="520" spans="1:2" x14ac:dyDescent="0.15">
      <c r="A520" s="79">
        <v>42793</v>
      </c>
      <c r="B520" s="75">
        <v>24</v>
      </c>
    </row>
    <row r="521" spans="1:2" x14ac:dyDescent="0.15">
      <c r="A521" s="79">
        <v>42794</v>
      </c>
      <c r="B521" s="75">
        <v>139</v>
      </c>
    </row>
    <row r="522" spans="1:2" x14ac:dyDescent="0.15">
      <c r="A522" s="79">
        <v>42795</v>
      </c>
      <c r="B522" s="75">
        <v>0</v>
      </c>
    </row>
    <row r="523" spans="1:2" x14ac:dyDescent="0.15">
      <c r="A523" s="79">
        <v>42796</v>
      </c>
      <c r="B523" s="75">
        <v>62</v>
      </c>
    </row>
    <row r="524" spans="1:2" x14ac:dyDescent="0.15">
      <c r="A524" s="79">
        <v>42797</v>
      </c>
      <c r="B524" s="75">
        <v>0</v>
      </c>
    </row>
    <row r="525" spans="1:2" x14ac:dyDescent="0.15">
      <c r="A525" s="79">
        <v>42798</v>
      </c>
      <c r="B525" s="75">
        <v>20</v>
      </c>
    </row>
    <row r="526" spans="1:2" x14ac:dyDescent="0.15">
      <c r="A526" s="79">
        <v>42799</v>
      </c>
      <c r="B526" s="75">
        <v>61</v>
      </c>
    </row>
    <row r="527" spans="1:2" x14ac:dyDescent="0.15">
      <c r="A527" s="79">
        <v>42800</v>
      </c>
      <c r="B527" s="75">
        <v>69</v>
      </c>
    </row>
    <row r="528" spans="1:2" x14ac:dyDescent="0.15">
      <c r="A528" s="79">
        <v>42801</v>
      </c>
      <c r="B528" s="75">
        <v>32</v>
      </c>
    </row>
    <row r="529" spans="1:2" x14ac:dyDescent="0.15">
      <c r="A529" s="79">
        <v>42802</v>
      </c>
      <c r="B529" s="75">
        <v>0</v>
      </c>
    </row>
    <row r="530" spans="1:2" x14ac:dyDescent="0.15">
      <c r="A530" s="79">
        <v>42803</v>
      </c>
      <c r="B530" s="75">
        <v>0</v>
      </c>
    </row>
    <row r="531" spans="1:2" x14ac:dyDescent="0.15">
      <c r="A531" s="79">
        <v>42804</v>
      </c>
      <c r="B531" s="75">
        <v>2</v>
      </c>
    </row>
    <row r="532" spans="1:2" x14ac:dyDescent="0.15">
      <c r="A532" s="79">
        <v>42805</v>
      </c>
      <c r="B532" s="75">
        <v>84</v>
      </c>
    </row>
    <row r="533" spans="1:2" x14ac:dyDescent="0.15">
      <c r="A533" s="79">
        <v>42806</v>
      </c>
      <c r="B533" s="75">
        <v>0</v>
      </c>
    </row>
    <row r="534" spans="1:2" x14ac:dyDescent="0.15">
      <c r="A534" s="79">
        <v>42807</v>
      </c>
      <c r="B534" s="75">
        <v>19</v>
      </c>
    </row>
    <row r="535" spans="1:2" x14ac:dyDescent="0.15">
      <c r="A535" s="79">
        <v>42808</v>
      </c>
      <c r="B535" s="75">
        <v>41</v>
      </c>
    </row>
    <row r="536" spans="1:2" x14ac:dyDescent="0.15">
      <c r="A536" s="79">
        <v>42809</v>
      </c>
      <c r="B536" s="75">
        <v>0</v>
      </c>
    </row>
    <row r="537" spans="1:2" x14ac:dyDescent="0.15">
      <c r="A537" s="79">
        <v>42810</v>
      </c>
      <c r="B537" s="75">
        <v>74</v>
      </c>
    </row>
    <row r="538" spans="1:2" x14ac:dyDescent="0.15">
      <c r="A538" s="79">
        <v>42811</v>
      </c>
      <c r="B538" s="75">
        <v>193</v>
      </c>
    </row>
    <row r="539" spans="1:2" x14ac:dyDescent="0.15">
      <c r="A539" s="79">
        <v>42812</v>
      </c>
      <c r="B539" s="75">
        <v>150</v>
      </c>
    </row>
    <row r="540" spans="1:2" x14ac:dyDescent="0.15">
      <c r="A540" s="79">
        <v>42813</v>
      </c>
      <c r="B540" s="75">
        <v>81</v>
      </c>
    </row>
    <row r="541" spans="1:2" x14ac:dyDescent="0.15">
      <c r="A541" s="79">
        <v>42814</v>
      </c>
      <c r="B541" s="75">
        <v>91</v>
      </c>
    </row>
    <row r="542" spans="1:2" x14ac:dyDescent="0.15">
      <c r="A542" s="79">
        <v>42815</v>
      </c>
      <c r="B542" s="75">
        <v>108</v>
      </c>
    </row>
    <row r="543" spans="1:2" x14ac:dyDescent="0.15">
      <c r="A543" s="79">
        <v>42816</v>
      </c>
      <c r="B543" s="75">
        <v>62</v>
      </c>
    </row>
    <row r="544" spans="1:2" x14ac:dyDescent="0.15">
      <c r="A544" s="79">
        <v>42817</v>
      </c>
      <c r="B544" s="75">
        <v>41</v>
      </c>
    </row>
    <row r="545" spans="1:2" x14ac:dyDescent="0.15">
      <c r="A545" s="79">
        <v>42818</v>
      </c>
      <c r="B545" s="75">
        <v>0</v>
      </c>
    </row>
    <row r="546" spans="1:2" x14ac:dyDescent="0.15">
      <c r="A546" s="79">
        <v>42819</v>
      </c>
      <c r="B546" s="75">
        <v>38</v>
      </c>
    </row>
    <row r="547" spans="1:2" x14ac:dyDescent="0.15">
      <c r="A547" s="79">
        <v>42820</v>
      </c>
      <c r="B547" s="75">
        <v>75</v>
      </c>
    </row>
    <row r="548" spans="1:2" x14ac:dyDescent="0.15">
      <c r="A548" s="79">
        <v>42821</v>
      </c>
      <c r="B548" s="75">
        <v>3</v>
      </c>
    </row>
    <row r="549" spans="1:2" x14ac:dyDescent="0.15">
      <c r="A549" s="79">
        <v>42822</v>
      </c>
      <c r="B549" s="75">
        <v>24</v>
      </c>
    </row>
    <row r="550" spans="1:2" x14ac:dyDescent="0.15">
      <c r="A550" s="79">
        <v>42823</v>
      </c>
      <c r="B550" s="75">
        <v>115</v>
      </c>
    </row>
    <row r="551" spans="1:2" x14ac:dyDescent="0.15">
      <c r="A551" s="79">
        <v>42824</v>
      </c>
      <c r="B551" s="75">
        <v>69</v>
      </c>
    </row>
    <row r="552" spans="1:2" x14ac:dyDescent="0.15">
      <c r="A552" s="79">
        <v>42825</v>
      </c>
      <c r="B552" s="75">
        <v>13</v>
      </c>
    </row>
    <row r="553" spans="1:2" x14ac:dyDescent="0.15">
      <c r="A553" s="79">
        <v>42826</v>
      </c>
      <c r="B553" s="75">
        <v>26</v>
      </c>
    </row>
    <row r="554" spans="1:2" x14ac:dyDescent="0.15">
      <c r="A554" s="79">
        <v>42827</v>
      </c>
      <c r="B554" s="75">
        <v>23</v>
      </c>
    </row>
    <row r="555" spans="1:2" x14ac:dyDescent="0.15">
      <c r="A555" s="79">
        <v>42828</v>
      </c>
      <c r="B555" s="75">
        <v>47</v>
      </c>
    </row>
    <row r="556" spans="1:2" x14ac:dyDescent="0.15">
      <c r="A556" s="79">
        <v>42829</v>
      </c>
      <c r="B556" s="75">
        <v>124</v>
      </c>
    </row>
    <row r="557" spans="1:2" x14ac:dyDescent="0.15">
      <c r="A557" s="79">
        <v>42830</v>
      </c>
      <c r="B557" s="75">
        <v>0</v>
      </c>
    </row>
    <row r="558" spans="1:2" x14ac:dyDescent="0.15">
      <c r="A558" s="79">
        <v>42831</v>
      </c>
      <c r="B558" s="75">
        <v>25</v>
      </c>
    </row>
    <row r="559" spans="1:2" x14ac:dyDescent="0.15">
      <c r="A559" s="79">
        <v>42832</v>
      </c>
      <c r="B559" s="75">
        <v>16</v>
      </c>
    </row>
    <row r="560" spans="1:2" x14ac:dyDescent="0.15">
      <c r="A560" s="79">
        <v>42833</v>
      </c>
      <c r="B560" s="75">
        <v>38</v>
      </c>
    </row>
    <row r="561" spans="1:2" x14ac:dyDescent="0.15">
      <c r="A561" s="79">
        <v>42834</v>
      </c>
      <c r="B561" s="75">
        <v>1</v>
      </c>
    </row>
    <row r="562" spans="1:2" x14ac:dyDescent="0.15">
      <c r="A562" s="79">
        <v>42835</v>
      </c>
      <c r="B562" s="75">
        <v>18</v>
      </c>
    </row>
    <row r="563" spans="1:2" x14ac:dyDescent="0.15">
      <c r="A563" s="79">
        <v>42836</v>
      </c>
      <c r="B563" s="75">
        <v>2</v>
      </c>
    </row>
    <row r="564" spans="1:2" x14ac:dyDescent="0.15">
      <c r="A564" s="79">
        <v>42837</v>
      </c>
      <c r="B564" s="75">
        <v>221</v>
      </c>
    </row>
    <row r="565" spans="1:2" x14ac:dyDescent="0.15">
      <c r="A565" s="79">
        <v>42838</v>
      </c>
      <c r="B565" s="75">
        <v>26</v>
      </c>
    </row>
    <row r="566" spans="1:2" x14ac:dyDescent="0.15">
      <c r="A566" s="79">
        <v>42839</v>
      </c>
      <c r="B566" s="75">
        <v>9</v>
      </c>
    </row>
    <row r="567" spans="1:2" x14ac:dyDescent="0.15">
      <c r="A567" s="79">
        <v>42840</v>
      </c>
      <c r="B567" s="75">
        <v>50</v>
      </c>
    </row>
    <row r="568" spans="1:2" x14ac:dyDescent="0.15">
      <c r="A568" s="79">
        <v>42841</v>
      </c>
      <c r="B568" s="75">
        <v>62</v>
      </c>
    </row>
    <row r="569" spans="1:2" x14ac:dyDescent="0.15">
      <c r="A569" s="79">
        <v>42842</v>
      </c>
      <c r="B569" s="75">
        <v>101</v>
      </c>
    </row>
    <row r="570" spans="1:2" x14ac:dyDescent="0.15">
      <c r="A570" s="79">
        <v>42843</v>
      </c>
      <c r="B570" s="75">
        <v>1</v>
      </c>
    </row>
    <row r="571" spans="1:2" x14ac:dyDescent="0.15">
      <c r="A571" s="79">
        <v>42844</v>
      </c>
      <c r="B571" s="75">
        <v>21</v>
      </c>
    </row>
    <row r="572" spans="1:2" x14ac:dyDescent="0.15">
      <c r="A572" s="79">
        <v>42845</v>
      </c>
      <c r="B572" s="75">
        <v>26</v>
      </c>
    </row>
    <row r="573" spans="1:2" x14ac:dyDescent="0.15">
      <c r="A573" s="79">
        <v>42846</v>
      </c>
      <c r="B573" s="75">
        <v>54</v>
      </c>
    </row>
    <row r="574" spans="1:2" x14ac:dyDescent="0.15">
      <c r="A574" s="79">
        <v>42847</v>
      </c>
      <c r="B574" s="75">
        <v>2</v>
      </c>
    </row>
    <row r="575" spans="1:2" x14ac:dyDescent="0.15">
      <c r="A575" s="79">
        <v>42848</v>
      </c>
      <c r="B575" s="75">
        <v>0</v>
      </c>
    </row>
    <row r="576" spans="1:2" x14ac:dyDescent="0.15">
      <c r="A576" s="79">
        <v>42849</v>
      </c>
      <c r="B576" s="75">
        <v>2</v>
      </c>
    </row>
    <row r="577" spans="1:2" x14ac:dyDescent="0.15">
      <c r="A577" s="79">
        <v>42850</v>
      </c>
      <c r="B577" s="75">
        <v>38</v>
      </c>
    </row>
    <row r="578" spans="1:2" x14ac:dyDescent="0.15">
      <c r="A578" s="79">
        <v>42851</v>
      </c>
      <c r="B578" s="75">
        <v>79</v>
      </c>
    </row>
    <row r="579" spans="1:2" x14ac:dyDescent="0.15">
      <c r="A579" s="79">
        <v>42852</v>
      </c>
      <c r="B579" s="75">
        <v>14</v>
      </c>
    </row>
    <row r="580" spans="1:2" x14ac:dyDescent="0.15">
      <c r="A580" s="79">
        <v>42853</v>
      </c>
      <c r="B580" s="75">
        <v>59</v>
      </c>
    </row>
    <row r="581" spans="1:2" x14ac:dyDescent="0.15">
      <c r="A581" s="79">
        <v>42854</v>
      </c>
      <c r="B581" s="75">
        <v>19</v>
      </c>
    </row>
    <row r="582" spans="1:2" x14ac:dyDescent="0.15">
      <c r="A582" s="79">
        <v>42855</v>
      </c>
      <c r="B582" s="75">
        <v>52</v>
      </c>
    </row>
    <row r="583" spans="1:2" x14ac:dyDescent="0.15">
      <c r="A583" s="79">
        <v>42856</v>
      </c>
      <c r="B583" s="75">
        <v>116</v>
      </c>
    </row>
    <row r="584" spans="1:2" x14ac:dyDescent="0.15">
      <c r="A584" s="79">
        <v>42857</v>
      </c>
      <c r="B584" s="75">
        <v>0</v>
      </c>
    </row>
    <row r="585" spans="1:2" x14ac:dyDescent="0.15">
      <c r="A585" s="79">
        <v>42858</v>
      </c>
      <c r="B585" s="75">
        <v>91</v>
      </c>
    </row>
    <row r="586" spans="1:2" x14ac:dyDescent="0.15">
      <c r="A586" s="79">
        <v>42859</v>
      </c>
      <c r="B586" s="75">
        <v>6</v>
      </c>
    </row>
    <row r="587" spans="1:2" x14ac:dyDescent="0.15">
      <c r="A587" s="79">
        <v>42860</v>
      </c>
      <c r="B587" s="75">
        <v>98</v>
      </c>
    </row>
    <row r="588" spans="1:2" x14ac:dyDescent="0.15">
      <c r="A588" s="79">
        <v>42861</v>
      </c>
      <c r="B588" s="75">
        <v>92</v>
      </c>
    </row>
    <row r="589" spans="1:2" x14ac:dyDescent="0.15">
      <c r="A589" s="79">
        <v>42862</v>
      </c>
      <c r="B589" s="75">
        <v>45</v>
      </c>
    </row>
    <row r="590" spans="1:2" x14ac:dyDescent="0.15">
      <c r="A590" s="79">
        <v>42863</v>
      </c>
      <c r="B590" s="75">
        <v>0</v>
      </c>
    </row>
    <row r="591" spans="1:2" x14ac:dyDescent="0.15">
      <c r="A591" s="79">
        <v>42864</v>
      </c>
      <c r="B591" s="75">
        <v>0</v>
      </c>
    </row>
    <row r="592" spans="1:2" x14ac:dyDescent="0.15">
      <c r="A592" s="79">
        <v>42865</v>
      </c>
      <c r="B592" s="75">
        <v>46</v>
      </c>
    </row>
    <row r="593" spans="1:2" x14ac:dyDescent="0.15">
      <c r="A593" s="79">
        <v>42866</v>
      </c>
      <c r="B593" s="75">
        <v>110</v>
      </c>
    </row>
    <row r="594" spans="1:2" x14ac:dyDescent="0.15">
      <c r="A594" s="79">
        <v>42867</v>
      </c>
      <c r="B594" s="75">
        <v>154</v>
      </c>
    </row>
    <row r="595" spans="1:2" x14ac:dyDescent="0.15">
      <c r="A595" s="79">
        <v>42868</v>
      </c>
      <c r="B595" s="75">
        <v>0</v>
      </c>
    </row>
    <row r="596" spans="1:2" x14ac:dyDescent="0.15">
      <c r="A596" s="79">
        <v>42869</v>
      </c>
      <c r="B596" s="75">
        <v>200</v>
      </c>
    </row>
    <row r="597" spans="1:2" x14ac:dyDescent="0.15">
      <c r="A597" s="79">
        <v>42870</v>
      </c>
      <c r="B597" s="75">
        <v>149</v>
      </c>
    </row>
    <row r="598" spans="1:2" x14ac:dyDescent="0.15">
      <c r="A598" s="79">
        <v>42871</v>
      </c>
      <c r="B598" s="75">
        <v>0</v>
      </c>
    </row>
    <row r="599" spans="1:2" x14ac:dyDescent="0.15">
      <c r="A599" s="79">
        <v>42872</v>
      </c>
      <c r="B599" s="75">
        <v>18</v>
      </c>
    </row>
    <row r="600" spans="1:2" x14ac:dyDescent="0.15">
      <c r="A600" s="79">
        <v>42873</v>
      </c>
      <c r="B600" s="75">
        <v>87</v>
      </c>
    </row>
    <row r="601" spans="1:2" x14ac:dyDescent="0.15">
      <c r="A601" s="79">
        <v>42874</v>
      </c>
      <c r="B601" s="75">
        <v>0</v>
      </c>
    </row>
    <row r="602" spans="1:2" x14ac:dyDescent="0.15">
      <c r="A602" s="79">
        <v>42875</v>
      </c>
      <c r="B602" s="75">
        <v>0</v>
      </c>
    </row>
    <row r="603" spans="1:2" x14ac:dyDescent="0.15">
      <c r="A603" s="79">
        <v>42876</v>
      </c>
      <c r="B603" s="75">
        <v>50</v>
      </c>
    </row>
    <row r="604" spans="1:2" x14ac:dyDescent="0.15">
      <c r="A604" s="79">
        <v>42877</v>
      </c>
      <c r="B604" s="75">
        <v>164</v>
      </c>
    </row>
    <row r="605" spans="1:2" x14ac:dyDescent="0.15">
      <c r="A605" s="79">
        <v>42878</v>
      </c>
      <c r="B605" s="75">
        <v>49</v>
      </c>
    </row>
    <row r="606" spans="1:2" x14ac:dyDescent="0.15">
      <c r="A606" s="79">
        <v>42879</v>
      </c>
      <c r="B606" s="75">
        <v>59</v>
      </c>
    </row>
    <row r="607" spans="1:2" x14ac:dyDescent="0.15">
      <c r="A607" s="79">
        <v>42880</v>
      </c>
      <c r="B607" s="75">
        <v>48</v>
      </c>
    </row>
    <row r="608" spans="1:2" x14ac:dyDescent="0.15">
      <c r="A608" s="79">
        <v>42881</v>
      </c>
      <c r="B608" s="75">
        <v>144</v>
      </c>
    </row>
    <row r="609" spans="1:2" x14ac:dyDescent="0.15">
      <c r="A609" s="79">
        <v>42882</v>
      </c>
      <c r="B609" s="75">
        <v>118</v>
      </c>
    </row>
    <row r="610" spans="1:2" x14ac:dyDescent="0.15">
      <c r="A610" s="79">
        <v>42883</v>
      </c>
      <c r="B610" s="75">
        <v>67</v>
      </c>
    </row>
    <row r="611" spans="1:2" x14ac:dyDescent="0.15">
      <c r="A611" s="79">
        <v>42884</v>
      </c>
      <c r="B611" s="75">
        <v>42</v>
      </c>
    </row>
    <row r="612" spans="1:2" x14ac:dyDescent="0.15">
      <c r="A612" s="79">
        <v>42885</v>
      </c>
      <c r="B612" s="75">
        <v>91</v>
      </c>
    </row>
    <row r="613" spans="1:2" x14ac:dyDescent="0.15">
      <c r="A613" s="79">
        <v>42886</v>
      </c>
      <c r="B613" s="75">
        <v>66</v>
      </c>
    </row>
    <row r="614" spans="1:2" x14ac:dyDescent="0.15">
      <c r="A614" s="79">
        <v>42887</v>
      </c>
      <c r="B614" s="75">
        <v>55</v>
      </c>
    </row>
    <row r="615" spans="1:2" x14ac:dyDescent="0.15">
      <c r="A615" s="79">
        <v>42888</v>
      </c>
      <c r="B615" s="75">
        <v>107</v>
      </c>
    </row>
    <row r="616" spans="1:2" x14ac:dyDescent="0.15">
      <c r="A616" s="79">
        <v>42889</v>
      </c>
      <c r="B616" s="75">
        <v>22</v>
      </c>
    </row>
    <row r="617" spans="1:2" x14ac:dyDescent="0.15">
      <c r="A617" s="79">
        <v>42890</v>
      </c>
      <c r="B617" s="75">
        <v>15</v>
      </c>
    </row>
    <row r="618" spans="1:2" x14ac:dyDescent="0.15">
      <c r="A618" s="79">
        <v>42891</v>
      </c>
      <c r="B618" s="75">
        <v>15</v>
      </c>
    </row>
    <row r="619" spans="1:2" x14ac:dyDescent="0.15">
      <c r="A619" s="79">
        <v>42892</v>
      </c>
      <c r="B619" s="75">
        <v>0</v>
      </c>
    </row>
    <row r="620" spans="1:2" x14ac:dyDescent="0.15">
      <c r="A620" s="79">
        <v>42893</v>
      </c>
      <c r="B620" s="75">
        <v>57</v>
      </c>
    </row>
    <row r="621" spans="1:2" x14ac:dyDescent="0.15">
      <c r="A621" s="79">
        <v>42894</v>
      </c>
      <c r="B621" s="75">
        <v>60</v>
      </c>
    </row>
    <row r="622" spans="1:2" x14ac:dyDescent="0.15">
      <c r="A622" s="79">
        <v>42895</v>
      </c>
      <c r="B622" s="75">
        <v>43</v>
      </c>
    </row>
    <row r="623" spans="1:2" x14ac:dyDescent="0.15">
      <c r="A623" s="79">
        <v>42896</v>
      </c>
      <c r="B623" s="75">
        <v>71</v>
      </c>
    </row>
    <row r="624" spans="1:2" x14ac:dyDescent="0.15">
      <c r="A624" s="79">
        <v>42897</v>
      </c>
      <c r="B624" s="75">
        <v>10</v>
      </c>
    </row>
    <row r="625" spans="1:2" x14ac:dyDescent="0.15">
      <c r="A625" s="79">
        <v>42898</v>
      </c>
      <c r="B625" s="75">
        <v>0</v>
      </c>
    </row>
    <row r="626" spans="1:2" x14ac:dyDescent="0.15">
      <c r="A626" s="79">
        <v>42899</v>
      </c>
      <c r="B626" s="75">
        <v>146</v>
      </c>
    </row>
    <row r="627" spans="1:2" x14ac:dyDescent="0.15">
      <c r="A627" s="79">
        <v>42900</v>
      </c>
      <c r="B627" s="75">
        <v>151</v>
      </c>
    </row>
    <row r="628" spans="1:2" x14ac:dyDescent="0.15">
      <c r="A628" s="79">
        <v>42901</v>
      </c>
      <c r="B628" s="75">
        <v>145</v>
      </c>
    </row>
    <row r="629" spans="1:2" x14ac:dyDescent="0.15">
      <c r="A629" s="79">
        <v>42902</v>
      </c>
      <c r="B629" s="75">
        <v>52</v>
      </c>
    </row>
    <row r="630" spans="1:2" x14ac:dyDescent="0.15">
      <c r="A630" s="79">
        <v>42903</v>
      </c>
      <c r="B630" s="75">
        <v>61</v>
      </c>
    </row>
    <row r="631" spans="1:2" x14ac:dyDescent="0.15">
      <c r="A631" s="79">
        <v>42904</v>
      </c>
      <c r="B631" s="75">
        <v>106</v>
      </c>
    </row>
    <row r="632" spans="1:2" x14ac:dyDescent="0.15">
      <c r="A632" s="79">
        <v>42905</v>
      </c>
      <c r="B632" s="75">
        <v>31</v>
      </c>
    </row>
    <row r="633" spans="1:2" x14ac:dyDescent="0.15">
      <c r="A633" s="79">
        <v>42906</v>
      </c>
      <c r="B633" s="75">
        <v>0</v>
      </c>
    </row>
    <row r="634" spans="1:2" x14ac:dyDescent="0.15">
      <c r="A634" s="79">
        <v>42907</v>
      </c>
      <c r="B634" s="75">
        <v>1</v>
      </c>
    </row>
    <row r="635" spans="1:2" x14ac:dyDescent="0.15">
      <c r="A635" s="79">
        <v>42908</v>
      </c>
      <c r="B635" s="75">
        <v>170</v>
      </c>
    </row>
    <row r="636" spans="1:2" x14ac:dyDescent="0.15">
      <c r="A636" s="79">
        <v>42909</v>
      </c>
      <c r="B636" s="75">
        <v>65</v>
      </c>
    </row>
    <row r="637" spans="1:2" x14ac:dyDescent="0.15">
      <c r="A637" s="79">
        <v>42910</v>
      </c>
      <c r="B637" s="75">
        <v>184</v>
      </c>
    </row>
    <row r="638" spans="1:2" x14ac:dyDescent="0.15">
      <c r="A638" s="79">
        <v>42911</v>
      </c>
      <c r="B638" s="75">
        <v>132</v>
      </c>
    </row>
    <row r="639" spans="1:2" x14ac:dyDescent="0.15">
      <c r="A639" s="79">
        <v>42912</v>
      </c>
      <c r="B639" s="75">
        <v>0</v>
      </c>
    </row>
    <row r="640" spans="1:2" x14ac:dyDescent="0.15">
      <c r="A640" s="79">
        <v>42913</v>
      </c>
      <c r="B640" s="75">
        <v>34</v>
      </c>
    </row>
    <row r="641" spans="1:2" x14ac:dyDescent="0.15">
      <c r="A641" s="79">
        <v>42914</v>
      </c>
      <c r="B641" s="75">
        <v>66</v>
      </c>
    </row>
    <row r="642" spans="1:2" x14ac:dyDescent="0.15">
      <c r="A642" s="79">
        <v>42915</v>
      </c>
      <c r="B642" s="75">
        <v>166</v>
      </c>
    </row>
    <row r="643" spans="1:2" x14ac:dyDescent="0.15">
      <c r="A643" s="79">
        <v>42916</v>
      </c>
      <c r="B643" s="75">
        <v>49</v>
      </c>
    </row>
    <row r="644" spans="1:2" x14ac:dyDescent="0.15">
      <c r="A644" s="79">
        <v>42917</v>
      </c>
      <c r="B644" s="75">
        <v>87</v>
      </c>
    </row>
    <row r="645" spans="1:2" x14ac:dyDescent="0.15">
      <c r="A645" s="79">
        <v>42918</v>
      </c>
      <c r="B645" s="75">
        <v>88</v>
      </c>
    </row>
    <row r="646" spans="1:2" x14ac:dyDescent="0.15">
      <c r="A646" s="79">
        <v>42919</v>
      </c>
      <c r="B646" s="75">
        <v>21</v>
      </c>
    </row>
    <row r="647" spans="1:2" x14ac:dyDescent="0.15">
      <c r="A647" s="79">
        <v>42920</v>
      </c>
      <c r="B647" s="75">
        <v>68</v>
      </c>
    </row>
    <row r="648" spans="1:2" x14ac:dyDescent="0.15">
      <c r="A648" s="79">
        <v>42921</v>
      </c>
      <c r="B648" s="75">
        <v>0</v>
      </c>
    </row>
    <row r="649" spans="1:2" x14ac:dyDescent="0.15">
      <c r="A649" s="79">
        <v>42922</v>
      </c>
      <c r="B649" s="75">
        <v>0</v>
      </c>
    </row>
    <row r="650" spans="1:2" x14ac:dyDescent="0.15">
      <c r="A650" s="79">
        <v>42923</v>
      </c>
      <c r="B650" s="75">
        <v>0</v>
      </c>
    </row>
    <row r="651" spans="1:2" x14ac:dyDescent="0.15">
      <c r="A651" s="79">
        <v>42924</v>
      </c>
      <c r="B651" s="75">
        <v>16</v>
      </c>
    </row>
    <row r="652" spans="1:2" x14ac:dyDescent="0.15">
      <c r="A652" s="79">
        <v>42925</v>
      </c>
      <c r="B652" s="75">
        <v>0</v>
      </c>
    </row>
    <row r="653" spans="1:2" x14ac:dyDescent="0.15">
      <c r="A653" s="79">
        <v>42926</v>
      </c>
      <c r="B653" s="75">
        <v>170</v>
      </c>
    </row>
    <row r="654" spans="1:2" x14ac:dyDescent="0.15">
      <c r="A654" s="79">
        <v>42927</v>
      </c>
      <c r="B654" s="75">
        <v>139</v>
      </c>
    </row>
    <row r="655" spans="1:2" x14ac:dyDescent="0.15">
      <c r="A655" s="79">
        <v>42928</v>
      </c>
      <c r="B655" s="75">
        <v>52</v>
      </c>
    </row>
    <row r="656" spans="1:2" x14ac:dyDescent="0.15">
      <c r="A656" s="79">
        <v>42929</v>
      </c>
      <c r="B656" s="75">
        <v>80</v>
      </c>
    </row>
    <row r="657" spans="1:2" x14ac:dyDescent="0.15">
      <c r="A657" s="79">
        <v>42930</v>
      </c>
      <c r="B657" s="75">
        <v>138</v>
      </c>
    </row>
    <row r="658" spans="1:2" x14ac:dyDescent="0.15">
      <c r="A658" s="79">
        <v>42931</v>
      </c>
      <c r="B658" s="75">
        <v>39</v>
      </c>
    </row>
    <row r="659" spans="1:2" x14ac:dyDescent="0.15">
      <c r="A659" s="79">
        <v>42932</v>
      </c>
      <c r="B659" s="75">
        <v>64</v>
      </c>
    </row>
    <row r="660" spans="1:2" x14ac:dyDescent="0.15">
      <c r="A660" s="79">
        <v>42933</v>
      </c>
      <c r="B660" s="75">
        <v>250</v>
      </c>
    </row>
    <row r="661" spans="1:2" x14ac:dyDescent="0.15">
      <c r="A661" s="79">
        <v>42934</v>
      </c>
      <c r="B661" s="75">
        <v>103</v>
      </c>
    </row>
    <row r="662" spans="1:2" x14ac:dyDescent="0.15">
      <c r="A662" s="79">
        <v>42935</v>
      </c>
      <c r="B662" s="75">
        <v>0</v>
      </c>
    </row>
    <row r="663" spans="1:2" x14ac:dyDescent="0.15">
      <c r="A663" s="79">
        <v>42936</v>
      </c>
      <c r="B663" s="75">
        <v>1</v>
      </c>
    </row>
    <row r="664" spans="1:2" x14ac:dyDescent="0.15">
      <c r="A664" s="79">
        <v>42937</v>
      </c>
      <c r="B664" s="75">
        <v>24</v>
      </c>
    </row>
    <row r="665" spans="1:2" x14ac:dyDescent="0.15">
      <c r="A665" s="79">
        <v>42938</v>
      </c>
      <c r="B665" s="75">
        <v>0</v>
      </c>
    </row>
    <row r="666" spans="1:2" x14ac:dyDescent="0.15">
      <c r="A666" s="79">
        <v>42939</v>
      </c>
      <c r="B666" s="75">
        <v>96</v>
      </c>
    </row>
    <row r="667" spans="1:2" x14ac:dyDescent="0.15">
      <c r="A667" s="79">
        <v>42940</v>
      </c>
      <c r="B667" s="75">
        <v>58</v>
      </c>
    </row>
    <row r="668" spans="1:2" x14ac:dyDescent="0.15">
      <c r="A668" s="79">
        <v>42941</v>
      </c>
      <c r="B668" s="75">
        <v>112</v>
      </c>
    </row>
    <row r="669" spans="1:2" x14ac:dyDescent="0.15">
      <c r="A669" s="79">
        <v>42942</v>
      </c>
      <c r="B669" s="75">
        <v>94</v>
      </c>
    </row>
    <row r="670" spans="1:2" x14ac:dyDescent="0.15">
      <c r="A670" s="79">
        <v>42943</v>
      </c>
      <c r="B670" s="75">
        <v>341</v>
      </c>
    </row>
    <row r="671" spans="1:2" x14ac:dyDescent="0.15">
      <c r="A671" s="79">
        <v>42944</v>
      </c>
      <c r="B671" s="75">
        <v>72</v>
      </c>
    </row>
    <row r="672" spans="1:2" x14ac:dyDescent="0.15">
      <c r="A672" s="79">
        <v>42945</v>
      </c>
      <c r="B672" s="75">
        <v>0</v>
      </c>
    </row>
    <row r="673" spans="1:2" x14ac:dyDescent="0.15">
      <c r="A673" s="79">
        <v>42946</v>
      </c>
      <c r="B673" s="75">
        <v>84</v>
      </c>
    </row>
    <row r="674" spans="1:2" x14ac:dyDescent="0.15">
      <c r="A674" s="79">
        <v>42947</v>
      </c>
      <c r="B674" s="75">
        <v>49</v>
      </c>
    </row>
    <row r="675" spans="1:2" x14ac:dyDescent="0.15">
      <c r="A675" s="79">
        <v>42948</v>
      </c>
      <c r="B675" s="75">
        <v>0</v>
      </c>
    </row>
    <row r="676" spans="1:2" x14ac:dyDescent="0.15">
      <c r="A676" s="79">
        <v>42949</v>
      </c>
      <c r="B676" s="75">
        <v>24</v>
      </c>
    </row>
    <row r="677" spans="1:2" x14ac:dyDescent="0.15">
      <c r="A677" s="79">
        <v>42950</v>
      </c>
      <c r="B677" s="75">
        <v>133</v>
      </c>
    </row>
    <row r="678" spans="1:2" x14ac:dyDescent="0.15">
      <c r="A678" s="79">
        <v>42951</v>
      </c>
      <c r="B678" s="75">
        <v>93</v>
      </c>
    </row>
    <row r="679" spans="1:2" x14ac:dyDescent="0.15">
      <c r="A679" s="79">
        <v>42952</v>
      </c>
      <c r="B679" s="75">
        <v>129</v>
      </c>
    </row>
    <row r="680" spans="1:2" x14ac:dyDescent="0.15">
      <c r="A680" s="79">
        <v>42953</v>
      </c>
      <c r="B680" s="75">
        <v>7</v>
      </c>
    </row>
    <row r="681" spans="1:2" x14ac:dyDescent="0.15">
      <c r="A681" s="79">
        <v>42954</v>
      </c>
      <c r="B681" s="75">
        <v>245</v>
      </c>
    </row>
    <row r="682" spans="1:2" x14ac:dyDescent="0.15">
      <c r="A682" s="79">
        <v>42955</v>
      </c>
      <c r="B682" s="75">
        <v>78</v>
      </c>
    </row>
    <row r="683" spans="1:2" x14ac:dyDescent="0.15">
      <c r="A683" s="79">
        <v>42956</v>
      </c>
      <c r="B683" s="75">
        <v>153</v>
      </c>
    </row>
    <row r="684" spans="1:2" x14ac:dyDescent="0.15">
      <c r="A684" s="79">
        <v>42957</v>
      </c>
      <c r="B684" s="75">
        <v>43</v>
      </c>
    </row>
    <row r="685" spans="1:2" x14ac:dyDescent="0.15">
      <c r="A685" s="79">
        <v>42958</v>
      </c>
      <c r="B685" s="75">
        <v>76</v>
      </c>
    </row>
    <row r="686" spans="1:2" x14ac:dyDescent="0.15">
      <c r="A686" s="79">
        <v>42959</v>
      </c>
      <c r="B686" s="75">
        <v>62</v>
      </c>
    </row>
    <row r="687" spans="1:2" x14ac:dyDescent="0.15">
      <c r="A687" s="79">
        <v>42960</v>
      </c>
      <c r="B687" s="75">
        <v>0</v>
      </c>
    </row>
    <row r="688" spans="1:2" x14ac:dyDescent="0.15">
      <c r="A688" s="79">
        <v>42961</v>
      </c>
      <c r="B688" s="75">
        <v>328</v>
      </c>
    </row>
    <row r="689" spans="1:2" x14ac:dyDescent="0.15">
      <c r="A689" s="79">
        <v>42962</v>
      </c>
      <c r="B689" s="75">
        <v>8</v>
      </c>
    </row>
    <row r="690" spans="1:2" x14ac:dyDescent="0.15">
      <c r="A690" s="79">
        <v>42963</v>
      </c>
      <c r="B690" s="75">
        <v>83</v>
      </c>
    </row>
    <row r="691" spans="1:2" x14ac:dyDescent="0.15">
      <c r="A691" s="79">
        <v>42964</v>
      </c>
      <c r="B691" s="75">
        <v>52</v>
      </c>
    </row>
    <row r="692" spans="1:2" x14ac:dyDescent="0.15">
      <c r="A692" s="79">
        <v>42965</v>
      </c>
      <c r="B692" s="75">
        <v>74</v>
      </c>
    </row>
    <row r="693" spans="1:2" x14ac:dyDescent="0.15">
      <c r="A693" s="79">
        <v>42966</v>
      </c>
      <c r="B693" s="75">
        <v>342</v>
      </c>
    </row>
    <row r="694" spans="1:2" x14ac:dyDescent="0.15">
      <c r="A694" s="79">
        <v>42967</v>
      </c>
      <c r="B694" s="75">
        <v>19</v>
      </c>
    </row>
    <row r="695" spans="1:2" x14ac:dyDescent="0.15">
      <c r="A695" s="79">
        <v>42968</v>
      </c>
      <c r="B695" s="75">
        <v>513</v>
      </c>
    </row>
    <row r="696" spans="1:2" x14ac:dyDescent="0.15">
      <c r="A696" s="79">
        <v>42969</v>
      </c>
      <c r="B696" s="75">
        <v>221</v>
      </c>
    </row>
    <row r="697" spans="1:2" x14ac:dyDescent="0.15">
      <c r="A697" s="79">
        <v>42970</v>
      </c>
      <c r="B697" s="75">
        <v>125</v>
      </c>
    </row>
    <row r="698" spans="1:2" x14ac:dyDescent="0.15">
      <c r="A698" s="79">
        <v>42971</v>
      </c>
      <c r="B698" s="75">
        <v>44</v>
      </c>
    </row>
    <row r="699" spans="1:2" x14ac:dyDescent="0.15">
      <c r="A699" s="79">
        <v>42972</v>
      </c>
      <c r="B699" s="75">
        <v>115</v>
      </c>
    </row>
    <row r="700" spans="1:2" x14ac:dyDescent="0.15">
      <c r="A700" s="79">
        <v>42973</v>
      </c>
      <c r="B700" s="75">
        <v>48</v>
      </c>
    </row>
    <row r="701" spans="1:2" x14ac:dyDescent="0.15">
      <c r="A701" s="79">
        <v>42974</v>
      </c>
      <c r="B701" s="75">
        <v>72</v>
      </c>
    </row>
    <row r="702" spans="1:2" x14ac:dyDescent="0.15">
      <c r="A702" s="79">
        <v>42975</v>
      </c>
      <c r="B702" s="75">
        <v>185</v>
      </c>
    </row>
    <row r="703" spans="1:2" x14ac:dyDescent="0.15">
      <c r="A703" s="79">
        <v>42976</v>
      </c>
      <c r="B703" s="75">
        <v>92</v>
      </c>
    </row>
    <row r="704" spans="1:2" x14ac:dyDescent="0.15">
      <c r="A704" s="79">
        <v>42977</v>
      </c>
      <c r="B704" s="75">
        <v>118</v>
      </c>
    </row>
    <row r="705" spans="1:2" x14ac:dyDescent="0.15">
      <c r="A705" s="79">
        <v>42978</v>
      </c>
      <c r="B705" s="75">
        <v>102</v>
      </c>
    </row>
    <row r="706" spans="1:2" x14ac:dyDescent="0.15">
      <c r="A706" s="79">
        <v>42979</v>
      </c>
      <c r="B706" s="75">
        <v>220</v>
      </c>
    </row>
    <row r="707" spans="1:2" x14ac:dyDescent="0.15">
      <c r="A707" s="79">
        <v>42980</v>
      </c>
      <c r="B707" s="75">
        <v>118</v>
      </c>
    </row>
    <row r="708" spans="1:2" x14ac:dyDescent="0.15">
      <c r="A708" s="79">
        <v>42981</v>
      </c>
      <c r="B708" s="75">
        <v>208</v>
      </c>
    </row>
    <row r="709" spans="1:2" x14ac:dyDescent="0.15">
      <c r="A709" s="79">
        <v>42982</v>
      </c>
      <c r="B709" s="75">
        <v>204</v>
      </c>
    </row>
    <row r="710" spans="1:2" x14ac:dyDescent="0.15">
      <c r="A710" s="79">
        <v>42983</v>
      </c>
      <c r="B710" s="75">
        <v>241</v>
      </c>
    </row>
    <row r="711" spans="1:2" x14ac:dyDescent="0.15">
      <c r="A711" s="79">
        <v>42984</v>
      </c>
      <c r="B711" s="75">
        <v>136</v>
      </c>
    </row>
    <row r="712" spans="1:2" x14ac:dyDescent="0.15">
      <c r="A712" s="79">
        <v>42985</v>
      </c>
      <c r="B712" s="75">
        <v>330</v>
      </c>
    </row>
    <row r="713" spans="1:2" x14ac:dyDescent="0.15">
      <c r="A713" s="79">
        <v>42986</v>
      </c>
      <c r="B713" s="75">
        <v>109</v>
      </c>
    </row>
    <row r="714" spans="1:2" x14ac:dyDescent="0.15">
      <c r="A714" s="79">
        <v>42987</v>
      </c>
      <c r="B714" s="75">
        <v>163</v>
      </c>
    </row>
    <row r="715" spans="1:2" x14ac:dyDescent="0.15">
      <c r="A715" s="79">
        <v>42988</v>
      </c>
      <c r="B715" s="75">
        <v>217</v>
      </c>
    </row>
    <row r="716" spans="1:2" x14ac:dyDescent="0.15">
      <c r="A716" s="79">
        <v>42989</v>
      </c>
      <c r="B716" s="77">
        <v>219</v>
      </c>
    </row>
    <row r="717" spans="1:2" x14ac:dyDescent="0.15">
      <c r="A717" s="79">
        <v>42990</v>
      </c>
      <c r="B717" s="77">
        <v>295</v>
      </c>
    </row>
    <row r="718" spans="1:2" x14ac:dyDescent="0.15">
      <c r="A718" s="79">
        <v>42991</v>
      </c>
      <c r="B718" s="77">
        <v>190</v>
      </c>
    </row>
    <row r="719" spans="1:2" x14ac:dyDescent="0.15">
      <c r="A719" s="79">
        <v>42992</v>
      </c>
      <c r="B719" s="77">
        <v>222</v>
      </c>
    </row>
    <row r="720" spans="1:2" x14ac:dyDescent="0.15">
      <c r="A720" s="79">
        <v>42993</v>
      </c>
      <c r="B720" s="77">
        <v>72</v>
      </c>
    </row>
    <row r="721" spans="1:2" x14ac:dyDescent="0.15">
      <c r="A721" s="79">
        <v>42994</v>
      </c>
      <c r="B721" s="77">
        <v>187</v>
      </c>
    </row>
    <row r="722" spans="1:2" x14ac:dyDescent="0.15">
      <c r="A722" s="79">
        <v>42995</v>
      </c>
      <c r="B722" s="77">
        <v>163</v>
      </c>
    </row>
    <row r="723" spans="1:2" x14ac:dyDescent="0.15">
      <c r="A723" s="79">
        <v>42996</v>
      </c>
      <c r="B723" s="77">
        <v>242</v>
      </c>
    </row>
    <row r="724" spans="1:2" x14ac:dyDescent="0.15">
      <c r="A724" s="79">
        <v>42997</v>
      </c>
      <c r="B724" s="77">
        <v>133</v>
      </c>
    </row>
    <row r="725" spans="1:2" x14ac:dyDescent="0.15">
      <c r="A725" s="79">
        <v>42998</v>
      </c>
      <c r="B725" s="77">
        <v>112</v>
      </c>
    </row>
    <row r="726" spans="1:2" x14ac:dyDescent="0.15">
      <c r="A726" s="79">
        <v>42999</v>
      </c>
      <c r="B726" s="77">
        <v>125</v>
      </c>
    </row>
    <row r="727" spans="1:2" x14ac:dyDescent="0.15">
      <c r="A727" s="79">
        <v>43000</v>
      </c>
      <c r="B727" s="77">
        <v>130</v>
      </c>
    </row>
    <row r="728" spans="1:2" x14ac:dyDescent="0.15">
      <c r="A728" s="79">
        <v>43001</v>
      </c>
      <c r="B728" s="77">
        <v>124</v>
      </c>
    </row>
    <row r="729" spans="1:2" x14ac:dyDescent="0.15">
      <c r="A729" s="79">
        <v>43002</v>
      </c>
      <c r="B729" s="77">
        <v>21</v>
      </c>
    </row>
    <row r="730" spans="1:2" x14ac:dyDescent="0.15">
      <c r="A730" s="79">
        <v>43003</v>
      </c>
      <c r="B730" s="77">
        <v>152</v>
      </c>
    </row>
    <row r="731" spans="1:2" x14ac:dyDescent="0.15">
      <c r="A731" s="79">
        <v>43004</v>
      </c>
      <c r="B731" s="77">
        <v>154</v>
      </c>
    </row>
    <row r="732" spans="1:2" x14ac:dyDescent="0.15">
      <c r="A732" s="79">
        <v>43005</v>
      </c>
      <c r="B732" s="77">
        <v>106</v>
      </c>
    </row>
    <row r="733" spans="1:2" x14ac:dyDescent="0.15">
      <c r="A733" s="79">
        <v>43006</v>
      </c>
      <c r="B733" s="77">
        <v>165</v>
      </c>
    </row>
    <row r="734" spans="1:2" x14ac:dyDescent="0.15">
      <c r="A734" s="79">
        <v>43007</v>
      </c>
      <c r="B734" s="77">
        <v>109</v>
      </c>
    </row>
    <row r="735" spans="1:2" x14ac:dyDescent="0.15">
      <c r="A735" s="79">
        <v>43008</v>
      </c>
      <c r="B735" s="77">
        <v>19</v>
      </c>
    </row>
    <row r="736" spans="1:2" x14ac:dyDescent="0.15">
      <c r="A736" s="79">
        <v>43009</v>
      </c>
      <c r="B736" s="77">
        <v>126</v>
      </c>
    </row>
    <row r="737" spans="1:2" x14ac:dyDescent="0.15">
      <c r="A737" s="79">
        <v>43010</v>
      </c>
      <c r="B737" s="77">
        <v>89</v>
      </c>
    </row>
    <row r="738" spans="1:2" x14ac:dyDescent="0.15">
      <c r="A738" s="79">
        <v>43011</v>
      </c>
      <c r="B738" s="77">
        <v>135</v>
      </c>
    </row>
    <row r="739" spans="1:2" x14ac:dyDescent="0.15">
      <c r="A739" s="79">
        <v>43012</v>
      </c>
      <c r="B739" s="77">
        <v>135</v>
      </c>
    </row>
    <row r="740" spans="1:2" x14ac:dyDescent="0.15">
      <c r="A740" s="79">
        <v>43013</v>
      </c>
      <c r="B740" s="77">
        <v>130</v>
      </c>
    </row>
    <row r="741" spans="1:2" x14ac:dyDescent="0.15">
      <c r="A741" s="79">
        <v>43014</v>
      </c>
      <c r="B741" s="77">
        <v>179</v>
      </c>
    </row>
    <row r="742" spans="1:2" x14ac:dyDescent="0.15">
      <c r="A742" s="79">
        <v>43015</v>
      </c>
      <c r="B742" s="77">
        <v>117</v>
      </c>
    </row>
    <row r="743" spans="1:2" x14ac:dyDescent="0.15">
      <c r="A743" s="79">
        <v>43016</v>
      </c>
      <c r="B743" s="77">
        <v>0</v>
      </c>
    </row>
    <row r="744" spans="1:2" x14ac:dyDescent="0.15">
      <c r="A744" s="79">
        <v>43017</v>
      </c>
      <c r="B744" s="77">
        <v>285</v>
      </c>
    </row>
    <row r="745" spans="1:2" x14ac:dyDescent="0.15">
      <c r="A745" s="79">
        <v>43018</v>
      </c>
      <c r="B745" s="77">
        <v>195</v>
      </c>
    </row>
    <row r="746" spans="1:2" x14ac:dyDescent="0.15">
      <c r="A746" s="79">
        <v>43019</v>
      </c>
      <c r="B746" s="77">
        <v>243</v>
      </c>
    </row>
    <row r="747" spans="1:2" x14ac:dyDescent="0.15">
      <c r="A747" s="79">
        <v>43020</v>
      </c>
      <c r="B747" s="77">
        <v>228</v>
      </c>
    </row>
    <row r="748" spans="1:2" x14ac:dyDescent="0.15">
      <c r="A748" s="79">
        <v>43021</v>
      </c>
      <c r="B748" s="77">
        <v>56</v>
      </c>
    </row>
    <row r="749" spans="1:2" x14ac:dyDescent="0.15">
      <c r="A749" s="79">
        <v>43022</v>
      </c>
      <c r="B749" s="77">
        <v>261</v>
      </c>
    </row>
    <row r="750" spans="1:2" x14ac:dyDescent="0.15">
      <c r="A750" s="79">
        <v>43023</v>
      </c>
      <c r="B750" s="77">
        <v>67</v>
      </c>
    </row>
    <row r="751" spans="1:2" x14ac:dyDescent="0.15">
      <c r="A751" s="79">
        <v>43024</v>
      </c>
      <c r="B751" s="77">
        <v>38</v>
      </c>
    </row>
    <row r="752" spans="1:2" x14ac:dyDescent="0.15">
      <c r="A752" s="79">
        <v>43025</v>
      </c>
      <c r="B752" s="77">
        <v>144</v>
      </c>
    </row>
    <row r="753" spans="1:2" x14ac:dyDescent="0.15">
      <c r="A753" s="79">
        <v>43026</v>
      </c>
      <c r="B753" s="77">
        <v>118</v>
      </c>
    </row>
    <row r="754" spans="1:2" x14ac:dyDescent="0.15">
      <c r="A754" s="79">
        <v>43027</v>
      </c>
      <c r="B754" s="77">
        <v>365</v>
      </c>
    </row>
    <row r="755" spans="1:2" x14ac:dyDescent="0.15">
      <c r="A755" s="79">
        <v>43028</v>
      </c>
      <c r="B755" s="77">
        <v>263</v>
      </c>
    </row>
    <row r="756" spans="1:2" x14ac:dyDescent="0.15">
      <c r="A756" s="79">
        <v>43029</v>
      </c>
      <c r="B756" s="77">
        <v>59</v>
      </c>
    </row>
    <row r="757" spans="1:2" x14ac:dyDescent="0.15">
      <c r="A757" s="79">
        <v>43030</v>
      </c>
      <c r="B757" s="77">
        <v>75</v>
      </c>
    </row>
    <row r="758" spans="1:2" x14ac:dyDescent="0.15">
      <c r="A758" s="79">
        <v>43031</v>
      </c>
      <c r="B758" s="77">
        <v>79</v>
      </c>
    </row>
    <row r="759" spans="1:2" x14ac:dyDescent="0.15">
      <c r="A759" s="79">
        <v>43032</v>
      </c>
      <c r="B759" s="77">
        <v>0</v>
      </c>
    </row>
    <row r="760" spans="1:2" x14ac:dyDescent="0.15">
      <c r="A760" s="79">
        <v>43033</v>
      </c>
      <c r="B760" s="77">
        <v>119</v>
      </c>
    </row>
    <row r="761" spans="1:2" x14ac:dyDescent="0.15">
      <c r="A761" s="79">
        <v>43034</v>
      </c>
      <c r="B761" s="77">
        <v>140</v>
      </c>
    </row>
    <row r="762" spans="1:2" x14ac:dyDescent="0.15">
      <c r="A762" s="79">
        <v>43035</v>
      </c>
      <c r="B762" s="77">
        <v>135</v>
      </c>
    </row>
    <row r="763" spans="1:2" x14ac:dyDescent="0.15">
      <c r="A763" s="79">
        <v>43036</v>
      </c>
      <c r="B763" s="77">
        <v>126</v>
      </c>
    </row>
    <row r="764" spans="1:2" x14ac:dyDescent="0.15">
      <c r="A764" s="79">
        <v>43037</v>
      </c>
      <c r="B764" s="77">
        <v>41</v>
      </c>
    </row>
    <row r="765" spans="1:2" x14ac:dyDescent="0.15">
      <c r="A765" s="79">
        <v>43038</v>
      </c>
      <c r="B765" s="77">
        <v>89</v>
      </c>
    </row>
    <row r="766" spans="1:2" x14ac:dyDescent="0.15">
      <c r="A766" s="79">
        <v>43039</v>
      </c>
      <c r="B766" s="77">
        <v>97</v>
      </c>
    </row>
    <row r="767" spans="1:2" x14ac:dyDescent="0.15">
      <c r="A767" s="79">
        <v>43040</v>
      </c>
      <c r="B767" s="77">
        <v>142</v>
      </c>
    </row>
    <row r="768" spans="1:2" x14ac:dyDescent="0.15">
      <c r="A768" s="79">
        <v>43041</v>
      </c>
      <c r="B768" s="77">
        <v>1</v>
      </c>
    </row>
    <row r="769" spans="1:2" x14ac:dyDescent="0.15">
      <c r="A769" s="79">
        <v>43042</v>
      </c>
      <c r="B769" s="77">
        <v>271</v>
      </c>
    </row>
    <row r="770" spans="1:2" x14ac:dyDescent="0.15">
      <c r="A770" s="79">
        <v>43043</v>
      </c>
      <c r="B770" s="77">
        <v>184</v>
      </c>
    </row>
    <row r="771" spans="1:2" x14ac:dyDescent="0.15">
      <c r="A771" s="79">
        <v>43044</v>
      </c>
      <c r="B771" s="77">
        <v>0</v>
      </c>
    </row>
    <row r="772" spans="1:2" x14ac:dyDescent="0.15">
      <c r="A772" s="79">
        <v>43045</v>
      </c>
      <c r="B772" s="77">
        <v>195</v>
      </c>
    </row>
    <row r="773" spans="1:2" x14ac:dyDescent="0.15">
      <c r="A773" s="79">
        <v>43046</v>
      </c>
      <c r="B773" s="77">
        <v>96</v>
      </c>
    </row>
    <row r="774" spans="1:2" x14ac:dyDescent="0.15">
      <c r="A774" s="79">
        <v>43047</v>
      </c>
      <c r="B774" s="77">
        <v>221</v>
      </c>
    </row>
    <row r="775" spans="1:2" x14ac:dyDescent="0.15">
      <c r="A775" s="79">
        <v>43048</v>
      </c>
      <c r="B775" s="77">
        <v>94</v>
      </c>
    </row>
    <row r="776" spans="1:2" x14ac:dyDescent="0.15">
      <c r="A776" s="79">
        <v>43049</v>
      </c>
      <c r="B776" s="77">
        <v>164</v>
      </c>
    </row>
    <row r="777" spans="1:2" x14ac:dyDescent="0.15">
      <c r="A777" s="79">
        <v>43050</v>
      </c>
      <c r="B777" s="77">
        <v>182</v>
      </c>
    </row>
    <row r="778" spans="1:2" x14ac:dyDescent="0.15">
      <c r="A778" s="79">
        <v>43051</v>
      </c>
      <c r="B778" s="77">
        <v>2</v>
      </c>
    </row>
    <row r="779" spans="1:2" x14ac:dyDescent="0.15">
      <c r="A779" s="79">
        <v>43052</v>
      </c>
      <c r="B779" s="77">
        <v>106</v>
      </c>
    </row>
    <row r="780" spans="1:2" x14ac:dyDescent="0.15">
      <c r="A780" s="79">
        <v>43053</v>
      </c>
      <c r="B780" s="77">
        <v>0</v>
      </c>
    </row>
    <row r="781" spans="1:2" x14ac:dyDescent="0.15">
      <c r="A781" s="79">
        <v>43054</v>
      </c>
      <c r="B781" s="77">
        <v>209</v>
      </c>
    </row>
    <row r="782" spans="1:2" x14ac:dyDescent="0.15">
      <c r="A782" s="79">
        <v>43055</v>
      </c>
      <c r="B782" s="77">
        <v>260</v>
      </c>
    </row>
    <row r="783" spans="1:2" x14ac:dyDescent="0.15">
      <c r="A783" s="79">
        <v>43056</v>
      </c>
      <c r="B783" s="77">
        <v>93</v>
      </c>
    </row>
    <row r="784" spans="1:2" x14ac:dyDescent="0.15">
      <c r="A784" s="79">
        <v>43057</v>
      </c>
      <c r="B784" s="77">
        <v>30</v>
      </c>
    </row>
    <row r="785" spans="1:2" x14ac:dyDescent="0.15">
      <c r="A785" s="79">
        <v>43058</v>
      </c>
      <c r="B785" s="77">
        <v>107</v>
      </c>
    </row>
    <row r="786" spans="1:2" x14ac:dyDescent="0.15">
      <c r="A786" s="79">
        <v>43059</v>
      </c>
      <c r="B786" s="77">
        <v>0</v>
      </c>
    </row>
    <row r="787" spans="1:2" x14ac:dyDescent="0.15">
      <c r="A787" s="79">
        <v>43060</v>
      </c>
      <c r="B787" s="77">
        <v>0</v>
      </c>
    </row>
    <row r="788" spans="1:2" x14ac:dyDescent="0.15">
      <c r="A788" s="79">
        <v>43061</v>
      </c>
      <c r="B788" s="77">
        <v>216</v>
      </c>
    </row>
    <row r="789" spans="1:2" x14ac:dyDescent="0.15">
      <c r="A789" s="79">
        <v>43062</v>
      </c>
      <c r="B789" s="77">
        <v>107</v>
      </c>
    </row>
    <row r="790" spans="1:2" x14ac:dyDescent="0.15">
      <c r="A790" s="79">
        <v>43063</v>
      </c>
      <c r="B790" s="77">
        <v>155</v>
      </c>
    </row>
    <row r="791" spans="1:2" x14ac:dyDescent="0.15">
      <c r="A791" s="79">
        <v>43064</v>
      </c>
      <c r="B791" s="77">
        <v>220</v>
      </c>
    </row>
    <row r="792" spans="1:2" x14ac:dyDescent="0.15">
      <c r="A792" s="79">
        <v>43065</v>
      </c>
      <c r="B792" s="77">
        <v>54</v>
      </c>
    </row>
    <row r="793" spans="1:2" x14ac:dyDescent="0.15">
      <c r="A793" s="79">
        <v>43066</v>
      </c>
      <c r="B793" s="77">
        <v>59</v>
      </c>
    </row>
    <row r="794" spans="1:2" x14ac:dyDescent="0.15">
      <c r="A794" s="79">
        <v>43067</v>
      </c>
      <c r="B794" s="77">
        <v>0</v>
      </c>
    </row>
    <row r="795" spans="1:2" x14ac:dyDescent="0.15">
      <c r="A795" s="79">
        <v>43068</v>
      </c>
      <c r="B795" s="77">
        <v>0</v>
      </c>
    </row>
    <row r="796" spans="1:2" x14ac:dyDescent="0.15">
      <c r="A796" s="79">
        <v>43069</v>
      </c>
      <c r="B796" s="77">
        <v>47</v>
      </c>
    </row>
    <row r="797" spans="1:2" x14ac:dyDescent="0.15">
      <c r="A797" s="79">
        <v>43070</v>
      </c>
      <c r="B797" s="77">
        <v>2</v>
      </c>
    </row>
    <row r="798" spans="1:2" x14ac:dyDescent="0.15">
      <c r="A798" s="79">
        <v>43071</v>
      </c>
      <c r="B798" s="77">
        <v>0</v>
      </c>
    </row>
    <row r="799" spans="1:2" x14ac:dyDescent="0.15">
      <c r="A799" s="79">
        <v>43072</v>
      </c>
      <c r="B799" s="77">
        <v>0</v>
      </c>
    </row>
    <row r="800" spans="1:2" x14ac:dyDescent="0.15">
      <c r="A800" s="79">
        <v>43073</v>
      </c>
      <c r="B800" s="77">
        <v>36</v>
      </c>
    </row>
    <row r="801" spans="1:2" x14ac:dyDescent="0.15">
      <c r="A801" s="79">
        <v>43074</v>
      </c>
      <c r="B801" s="77">
        <v>235</v>
      </c>
    </row>
    <row r="802" spans="1:2" x14ac:dyDescent="0.15">
      <c r="A802" s="79">
        <v>43075</v>
      </c>
      <c r="B802" s="77">
        <v>3</v>
      </c>
    </row>
    <row r="803" spans="1:2" x14ac:dyDescent="0.15">
      <c r="A803" s="79">
        <v>43076</v>
      </c>
      <c r="B803" s="77">
        <v>272</v>
      </c>
    </row>
    <row r="804" spans="1:2" x14ac:dyDescent="0.15">
      <c r="A804" s="79">
        <v>43077</v>
      </c>
      <c r="B804" s="77">
        <v>32</v>
      </c>
    </row>
    <row r="805" spans="1:2" x14ac:dyDescent="0.15">
      <c r="A805" s="79">
        <v>43078</v>
      </c>
      <c r="B805" s="77">
        <v>53</v>
      </c>
    </row>
    <row r="806" spans="1:2" x14ac:dyDescent="0.15">
      <c r="A806" s="79">
        <v>43079</v>
      </c>
      <c r="B806" s="77">
        <v>5</v>
      </c>
    </row>
    <row r="807" spans="1:2" x14ac:dyDescent="0.15">
      <c r="A807" s="79">
        <v>43080</v>
      </c>
      <c r="B807" s="77">
        <v>213</v>
      </c>
    </row>
    <row r="808" spans="1:2" x14ac:dyDescent="0.15">
      <c r="A808" s="79">
        <v>43081</v>
      </c>
      <c r="B808" s="77">
        <v>189</v>
      </c>
    </row>
    <row r="809" spans="1:2" x14ac:dyDescent="0.15">
      <c r="A809" s="79">
        <v>43082</v>
      </c>
      <c r="B809" s="77">
        <v>174</v>
      </c>
    </row>
    <row r="810" spans="1:2" x14ac:dyDescent="0.15">
      <c r="A810" s="79">
        <v>43083</v>
      </c>
      <c r="B810" s="77">
        <v>45</v>
      </c>
    </row>
    <row r="811" spans="1:2" x14ac:dyDescent="0.15">
      <c r="A811" s="79">
        <v>43084</v>
      </c>
      <c r="B811" s="77">
        <v>179</v>
      </c>
    </row>
    <row r="812" spans="1:2" x14ac:dyDescent="0.15">
      <c r="A812" s="79">
        <v>43085</v>
      </c>
      <c r="B812" s="77">
        <v>36</v>
      </c>
    </row>
    <row r="813" spans="1:2" x14ac:dyDescent="0.15">
      <c r="A813" s="79">
        <v>43086</v>
      </c>
      <c r="B813" s="77">
        <v>0</v>
      </c>
    </row>
    <row r="814" spans="1:2" x14ac:dyDescent="0.15">
      <c r="A814" s="79">
        <v>43087</v>
      </c>
      <c r="B814" s="77">
        <v>0</v>
      </c>
    </row>
    <row r="815" spans="1:2" x14ac:dyDescent="0.15">
      <c r="A815" s="79">
        <v>43088</v>
      </c>
      <c r="B815" s="77">
        <v>56</v>
      </c>
    </row>
    <row r="816" spans="1:2" x14ac:dyDescent="0.15">
      <c r="A816" s="79">
        <v>43089</v>
      </c>
      <c r="B816" s="77">
        <v>201</v>
      </c>
    </row>
    <row r="817" spans="1:2" x14ac:dyDescent="0.15">
      <c r="A817" s="79">
        <v>43090</v>
      </c>
      <c r="B817" s="77">
        <v>105</v>
      </c>
    </row>
    <row r="818" spans="1:2" x14ac:dyDescent="0.15">
      <c r="A818" s="79">
        <v>43091</v>
      </c>
      <c r="B818" s="77">
        <v>78</v>
      </c>
    </row>
    <row r="819" spans="1:2" x14ac:dyDescent="0.15">
      <c r="A819" s="79">
        <v>43092</v>
      </c>
      <c r="B819" s="77">
        <v>0</v>
      </c>
    </row>
    <row r="820" spans="1:2" x14ac:dyDescent="0.15">
      <c r="A820" s="79">
        <v>43093</v>
      </c>
      <c r="B820" s="77">
        <v>0</v>
      </c>
    </row>
    <row r="821" spans="1:2" x14ac:dyDescent="0.15">
      <c r="A821" s="79">
        <v>43094</v>
      </c>
      <c r="B821" s="77">
        <v>177</v>
      </c>
    </row>
    <row r="822" spans="1:2" x14ac:dyDescent="0.15">
      <c r="A822" s="79">
        <v>43095</v>
      </c>
      <c r="B822" s="77">
        <v>145</v>
      </c>
    </row>
    <row r="823" spans="1:2" x14ac:dyDescent="0.15">
      <c r="A823" s="79">
        <v>43096</v>
      </c>
      <c r="B823" s="77">
        <v>28</v>
      </c>
    </row>
    <row r="824" spans="1:2" x14ac:dyDescent="0.15">
      <c r="A824" s="79">
        <v>43097</v>
      </c>
      <c r="B824" s="77">
        <v>16</v>
      </c>
    </row>
    <row r="825" spans="1:2" x14ac:dyDescent="0.15">
      <c r="A825" s="79">
        <v>43098</v>
      </c>
      <c r="B825" s="77">
        <v>2</v>
      </c>
    </row>
    <row r="826" spans="1:2" x14ac:dyDescent="0.15">
      <c r="A826" s="79">
        <v>43099</v>
      </c>
      <c r="B826" s="77">
        <v>33</v>
      </c>
    </row>
    <row r="827" spans="1:2" x14ac:dyDescent="0.15">
      <c r="A827" s="79">
        <v>43100</v>
      </c>
      <c r="B827" s="77">
        <v>47</v>
      </c>
    </row>
    <row r="828" spans="1:2" x14ac:dyDescent="0.15">
      <c r="A828" s="79">
        <v>43101</v>
      </c>
      <c r="B828" s="77">
        <v>217</v>
      </c>
    </row>
    <row r="829" spans="1:2" x14ac:dyDescent="0.15">
      <c r="A829" s="79">
        <v>43102</v>
      </c>
      <c r="B829" s="77">
        <v>196</v>
      </c>
    </row>
    <row r="830" spans="1:2" x14ac:dyDescent="0.15">
      <c r="A830" s="79">
        <v>43103</v>
      </c>
      <c r="B830" s="77">
        <v>0</v>
      </c>
    </row>
    <row r="831" spans="1:2" x14ac:dyDescent="0.15">
      <c r="A831" s="79">
        <v>43104</v>
      </c>
      <c r="B831" s="77">
        <v>100</v>
      </c>
    </row>
    <row r="832" spans="1:2" x14ac:dyDescent="0.15">
      <c r="A832" s="79">
        <v>43105</v>
      </c>
      <c r="B832" s="77">
        <v>0</v>
      </c>
    </row>
    <row r="833" spans="1:2" x14ac:dyDescent="0.15">
      <c r="A833" s="79">
        <v>43106</v>
      </c>
      <c r="B833" s="77">
        <v>60</v>
      </c>
    </row>
    <row r="834" spans="1:2" x14ac:dyDescent="0.15">
      <c r="A834" s="79">
        <v>43107</v>
      </c>
      <c r="B834" s="77">
        <v>95</v>
      </c>
    </row>
    <row r="835" spans="1:2" x14ac:dyDescent="0.15">
      <c r="A835" s="79">
        <v>43108</v>
      </c>
      <c r="B835" s="77">
        <v>63</v>
      </c>
    </row>
    <row r="836" spans="1:2" x14ac:dyDescent="0.15">
      <c r="A836" s="79">
        <v>43109</v>
      </c>
      <c r="B836" s="77">
        <v>64</v>
      </c>
    </row>
    <row r="837" spans="1:2" x14ac:dyDescent="0.15">
      <c r="A837" s="79">
        <v>43110</v>
      </c>
      <c r="B837" s="77">
        <v>36</v>
      </c>
    </row>
    <row r="838" spans="1:2" x14ac:dyDescent="0.15">
      <c r="A838" s="79">
        <v>43111</v>
      </c>
      <c r="B838" s="77">
        <v>0</v>
      </c>
    </row>
    <row r="839" spans="1:2" x14ac:dyDescent="0.15">
      <c r="A839" s="79">
        <v>43112</v>
      </c>
      <c r="B839" s="77">
        <v>86</v>
      </c>
    </row>
    <row r="840" spans="1:2" x14ac:dyDescent="0.15">
      <c r="A840" s="79">
        <v>43113</v>
      </c>
      <c r="B840" s="77">
        <v>47</v>
      </c>
    </row>
    <row r="841" spans="1:2" x14ac:dyDescent="0.15">
      <c r="A841" s="79">
        <v>43114</v>
      </c>
      <c r="B841" s="77">
        <v>0</v>
      </c>
    </row>
    <row r="842" spans="1:2" x14ac:dyDescent="0.15">
      <c r="A842" s="79">
        <v>43115</v>
      </c>
      <c r="B842" s="77">
        <v>5</v>
      </c>
    </row>
    <row r="843" spans="1:2" x14ac:dyDescent="0.15">
      <c r="A843" s="79">
        <v>43116</v>
      </c>
      <c r="B843" s="77">
        <v>1</v>
      </c>
    </row>
    <row r="844" spans="1:2" x14ac:dyDescent="0.15">
      <c r="A844" s="79">
        <v>43117</v>
      </c>
      <c r="B844" s="77">
        <v>102</v>
      </c>
    </row>
    <row r="845" spans="1:2" x14ac:dyDescent="0.15">
      <c r="A845" s="79">
        <v>43118</v>
      </c>
      <c r="B845" s="77">
        <v>0</v>
      </c>
    </row>
    <row r="846" spans="1:2" x14ac:dyDescent="0.15">
      <c r="A846" s="79">
        <v>43119</v>
      </c>
      <c r="B846" s="77">
        <v>38</v>
      </c>
    </row>
    <row r="847" spans="1:2" x14ac:dyDescent="0.15">
      <c r="A847" s="79">
        <v>43120</v>
      </c>
      <c r="B847" s="77">
        <v>0</v>
      </c>
    </row>
    <row r="848" spans="1:2" x14ac:dyDescent="0.15">
      <c r="A848" s="79">
        <v>43121</v>
      </c>
      <c r="B848" s="77">
        <v>8</v>
      </c>
    </row>
    <row r="849" spans="1:2" x14ac:dyDescent="0.15">
      <c r="A849" s="79">
        <v>43122</v>
      </c>
      <c r="B849" s="77">
        <v>0</v>
      </c>
    </row>
    <row r="850" spans="1:2" x14ac:dyDescent="0.15">
      <c r="A850" s="79">
        <v>43123</v>
      </c>
      <c r="B850" s="77">
        <v>0</v>
      </c>
    </row>
    <row r="851" spans="1:2" x14ac:dyDescent="0.15">
      <c r="A851" s="79">
        <v>43124</v>
      </c>
      <c r="B851" s="77">
        <v>0</v>
      </c>
    </row>
    <row r="852" spans="1:2" x14ac:dyDescent="0.15">
      <c r="A852" s="79">
        <v>43125</v>
      </c>
      <c r="B852" s="77">
        <v>0</v>
      </c>
    </row>
    <row r="853" spans="1:2" x14ac:dyDescent="0.15">
      <c r="A853" s="79">
        <v>43126</v>
      </c>
      <c r="B853" s="77">
        <v>0</v>
      </c>
    </row>
    <row r="854" spans="1:2" x14ac:dyDescent="0.15">
      <c r="A854" s="79">
        <v>43127</v>
      </c>
      <c r="B854" s="77">
        <v>0</v>
      </c>
    </row>
    <row r="855" spans="1:2" x14ac:dyDescent="0.15">
      <c r="A855" s="79">
        <v>43128</v>
      </c>
      <c r="B855" s="77">
        <v>197</v>
      </c>
    </row>
    <row r="856" spans="1:2" x14ac:dyDescent="0.15">
      <c r="A856" s="79">
        <v>43129</v>
      </c>
      <c r="B856" s="77">
        <v>54</v>
      </c>
    </row>
    <row r="857" spans="1:2" x14ac:dyDescent="0.15">
      <c r="A857" s="79">
        <v>43130</v>
      </c>
      <c r="B857" s="77">
        <v>116</v>
      </c>
    </row>
    <row r="858" spans="1:2" x14ac:dyDescent="0.15">
      <c r="A858" s="79">
        <v>43131</v>
      </c>
      <c r="B858" s="77">
        <v>148</v>
      </c>
    </row>
    <row r="859" spans="1:2" x14ac:dyDescent="0.15">
      <c r="A859" s="79">
        <v>43132</v>
      </c>
      <c r="B859" s="77">
        <v>86</v>
      </c>
    </row>
    <row r="860" spans="1:2" x14ac:dyDescent="0.15">
      <c r="A860" s="79">
        <v>43133</v>
      </c>
      <c r="B860" s="77">
        <v>9</v>
      </c>
    </row>
    <row r="861" spans="1:2" x14ac:dyDescent="0.15">
      <c r="A861" s="79">
        <v>43134</v>
      </c>
      <c r="B861" s="77">
        <v>0</v>
      </c>
    </row>
    <row r="862" spans="1:2" x14ac:dyDescent="0.15">
      <c r="A862" s="79">
        <v>43135</v>
      </c>
      <c r="B862" s="77">
        <v>0</v>
      </c>
    </row>
    <row r="863" spans="1:2" x14ac:dyDescent="0.15">
      <c r="A863" s="79">
        <v>43136</v>
      </c>
      <c r="B863" s="77">
        <v>0</v>
      </c>
    </row>
    <row r="864" spans="1:2" x14ac:dyDescent="0.15">
      <c r="A864" s="79">
        <v>43137</v>
      </c>
      <c r="B864" s="77">
        <v>27</v>
      </c>
    </row>
    <row r="865" spans="1:2" x14ac:dyDescent="0.15">
      <c r="A865" s="79">
        <v>43138</v>
      </c>
      <c r="B865" s="77">
        <v>45</v>
      </c>
    </row>
    <row r="866" spans="1:2" x14ac:dyDescent="0.15">
      <c r="A866" s="79">
        <v>43139</v>
      </c>
      <c r="B866" s="77">
        <v>29</v>
      </c>
    </row>
    <row r="867" spans="1:2" x14ac:dyDescent="0.15">
      <c r="A867" s="79">
        <v>43140</v>
      </c>
      <c r="B867" s="77">
        <v>72</v>
      </c>
    </row>
    <row r="868" spans="1:2" x14ac:dyDescent="0.15">
      <c r="A868" s="79">
        <v>43141</v>
      </c>
      <c r="B868" s="77">
        <v>56</v>
      </c>
    </row>
    <row r="869" spans="1:2" x14ac:dyDescent="0.15">
      <c r="A869" s="79">
        <v>43142</v>
      </c>
      <c r="B869" s="77">
        <v>0</v>
      </c>
    </row>
    <row r="870" spans="1:2" x14ac:dyDescent="0.15">
      <c r="A870" s="79">
        <v>43143</v>
      </c>
      <c r="B870" s="77">
        <v>34</v>
      </c>
    </row>
    <row r="871" spans="1:2" x14ac:dyDescent="0.15">
      <c r="A871" s="79">
        <v>43144</v>
      </c>
      <c r="B871" s="77">
        <v>141</v>
      </c>
    </row>
    <row r="872" spans="1:2" x14ac:dyDescent="0.15">
      <c r="A872" s="79">
        <v>43145</v>
      </c>
      <c r="B872" s="77">
        <v>0</v>
      </c>
    </row>
    <row r="873" spans="1:2" x14ac:dyDescent="0.15">
      <c r="A873" s="79">
        <v>43146</v>
      </c>
      <c r="B873" s="77">
        <v>0</v>
      </c>
    </row>
    <row r="874" spans="1:2" x14ac:dyDescent="0.15">
      <c r="A874" s="79">
        <v>43147</v>
      </c>
      <c r="B874" s="77">
        <v>52</v>
      </c>
    </row>
    <row r="875" spans="1:2" x14ac:dyDescent="0.15">
      <c r="A875" s="79">
        <v>43148</v>
      </c>
      <c r="B875" s="77">
        <v>0</v>
      </c>
    </row>
    <row r="876" spans="1:2" x14ac:dyDescent="0.15">
      <c r="A876" s="79">
        <v>43149</v>
      </c>
      <c r="B876" s="77">
        <v>52</v>
      </c>
    </row>
    <row r="877" spans="1:2" x14ac:dyDescent="0.15">
      <c r="A877" s="79">
        <v>43150</v>
      </c>
      <c r="B877" s="77">
        <v>125</v>
      </c>
    </row>
    <row r="878" spans="1:2" x14ac:dyDescent="0.15">
      <c r="A878" s="79">
        <v>43151</v>
      </c>
      <c r="B878" s="77">
        <v>70</v>
      </c>
    </row>
    <row r="879" spans="1:2" x14ac:dyDescent="0.15">
      <c r="A879" s="79">
        <v>43152</v>
      </c>
      <c r="B879" s="77">
        <v>92</v>
      </c>
    </row>
    <row r="880" spans="1:2" x14ac:dyDescent="0.15">
      <c r="A880" s="79">
        <v>43153</v>
      </c>
      <c r="B880" s="77">
        <v>0</v>
      </c>
    </row>
    <row r="881" spans="1:2" x14ac:dyDescent="0.15">
      <c r="A881" s="79">
        <v>43154</v>
      </c>
      <c r="B881" s="77">
        <v>190</v>
      </c>
    </row>
    <row r="882" spans="1:2" x14ac:dyDescent="0.15">
      <c r="A882" s="79">
        <v>43155</v>
      </c>
      <c r="B882" s="77">
        <v>0</v>
      </c>
    </row>
    <row r="883" spans="1:2" x14ac:dyDescent="0.15">
      <c r="A883" s="79">
        <v>43156</v>
      </c>
      <c r="B883" s="77">
        <v>57</v>
      </c>
    </row>
    <row r="884" spans="1:2" x14ac:dyDescent="0.15">
      <c r="A884" s="79">
        <v>43157</v>
      </c>
      <c r="B884" s="77">
        <v>65</v>
      </c>
    </row>
    <row r="885" spans="1:2" x14ac:dyDescent="0.15">
      <c r="A885" s="79">
        <v>43158</v>
      </c>
      <c r="B885" s="77">
        <v>2</v>
      </c>
    </row>
    <row r="886" spans="1:2" x14ac:dyDescent="0.15">
      <c r="A886" s="79">
        <v>43159</v>
      </c>
      <c r="B886" s="77">
        <v>52</v>
      </c>
    </row>
    <row r="887" spans="1:2" x14ac:dyDescent="0.15">
      <c r="A887" s="79">
        <v>43160</v>
      </c>
      <c r="B887" s="77">
        <v>53</v>
      </c>
    </row>
    <row r="888" spans="1:2" x14ac:dyDescent="0.15">
      <c r="A888" s="79">
        <v>43161</v>
      </c>
      <c r="B888" s="77">
        <v>203</v>
      </c>
    </row>
    <row r="889" spans="1:2" x14ac:dyDescent="0.15">
      <c r="A889" s="79">
        <v>43162</v>
      </c>
      <c r="B889" s="77">
        <v>0</v>
      </c>
    </row>
    <row r="890" spans="1:2" x14ac:dyDescent="0.15">
      <c r="A890" s="79">
        <v>43163</v>
      </c>
      <c r="B890" s="77">
        <v>0</v>
      </c>
    </row>
    <row r="891" spans="1:2" x14ac:dyDescent="0.15">
      <c r="A891" s="79">
        <v>43164</v>
      </c>
      <c r="B891" s="77">
        <v>0</v>
      </c>
    </row>
    <row r="892" spans="1:2" x14ac:dyDescent="0.15">
      <c r="A892" s="79">
        <v>43165</v>
      </c>
      <c r="B892" s="77">
        <v>1</v>
      </c>
    </row>
    <row r="893" spans="1:2" x14ac:dyDescent="0.15">
      <c r="A893" s="79">
        <v>43166</v>
      </c>
      <c r="B893" s="77">
        <v>0</v>
      </c>
    </row>
    <row r="894" spans="1:2" x14ac:dyDescent="0.15">
      <c r="A894" s="79">
        <v>43167</v>
      </c>
      <c r="B894" s="77">
        <v>0</v>
      </c>
    </row>
    <row r="895" spans="1:2" x14ac:dyDescent="0.15">
      <c r="A895" s="79">
        <v>43168</v>
      </c>
      <c r="B895" s="77">
        <v>0</v>
      </c>
    </row>
    <row r="896" spans="1:2" x14ac:dyDescent="0.15">
      <c r="A896" s="79">
        <v>43169</v>
      </c>
      <c r="B896" s="77">
        <v>171</v>
      </c>
    </row>
    <row r="897" spans="1:2" x14ac:dyDescent="0.15">
      <c r="A897" s="79">
        <v>43170</v>
      </c>
      <c r="B897" s="77">
        <v>230</v>
      </c>
    </row>
    <row r="898" spans="1:2" x14ac:dyDescent="0.15">
      <c r="A898" s="79">
        <v>43171</v>
      </c>
      <c r="B898" s="77">
        <v>105</v>
      </c>
    </row>
    <row r="899" spans="1:2" x14ac:dyDescent="0.15">
      <c r="A899" s="79">
        <v>43172</v>
      </c>
      <c r="B899" s="77">
        <v>27</v>
      </c>
    </row>
    <row r="900" spans="1:2" x14ac:dyDescent="0.15">
      <c r="A900" s="79">
        <v>43173</v>
      </c>
      <c r="B900" s="77">
        <v>58</v>
      </c>
    </row>
    <row r="901" spans="1:2" x14ac:dyDescent="0.15">
      <c r="A901" s="79">
        <v>43174</v>
      </c>
      <c r="B901" s="77">
        <v>230</v>
      </c>
    </row>
    <row r="902" spans="1:2" x14ac:dyDescent="0.15">
      <c r="A902" s="79">
        <v>43175</v>
      </c>
      <c r="B902" s="77">
        <v>156</v>
      </c>
    </row>
    <row r="903" spans="1:2" x14ac:dyDescent="0.15">
      <c r="A903" s="79">
        <v>43176</v>
      </c>
      <c r="B903" s="77">
        <v>0</v>
      </c>
    </row>
    <row r="904" spans="1:2" x14ac:dyDescent="0.15">
      <c r="A904" s="79">
        <v>43177</v>
      </c>
      <c r="B904" s="77">
        <v>0</v>
      </c>
    </row>
    <row r="905" spans="1:2" x14ac:dyDescent="0.15">
      <c r="A905" s="79">
        <v>43178</v>
      </c>
      <c r="B905" s="77">
        <v>0</v>
      </c>
    </row>
    <row r="906" spans="1:2" x14ac:dyDescent="0.15">
      <c r="A906" s="79">
        <v>43179</v>
      </c>
      <c r="B906" s="77">
        <v>1</v>
      </c>
    </row>
    <row r="907" spans="1:2" x14ac:dyDescent="0.15">
      <c r="A907" s="79">
        <v>43180</v>
      </c>
      <c r="B907" s="77">
        <v>29</v>
      </c>
    </row>
    <row r="908" spans="1:2" x14ac:dyDescent="0.15">
      <c r="A908" s="79">
        <v>43181</v>
      </c>
      <c r="B908" s="77">
        <v>137</v>
      </c>
    </row>
    <row r="909" spans="1:2" x14ac:dyDescent="0.15">
      <c r="A909" s="79">
        <v>43182</v>
      </c>
      <c r="B909" s="77">
        <v>0</v>
      </c>
    </row>
    <row r="910" spans="1:2" x14ac:dyDescent="0.15">
      <c r="A910" s="79">
        <v>43183</v>
      </c>
      <c r="B910" s="77">
        <v>0</v>
      </c>
    </row>
    <row r="911" spans="1:2" x14ac:dyDescent="0.15">
      <c r="A911" s="79">
        <v>43184</v>
      </c>
      <c r="B911" s="77">
        <v>124</v>
      </c>
    </row>
    <row r="912" spans="1:2" x14ac:dyDescent="0.15">
      <c r="A912" s="79">
        <v>43185</v>
      </c>
      <c r="B912" s="77">
        <v>33</v>
      </c>
    </row>
    <row r="913" spans="1:2" x14ac:dyDescent="0.15">
      <c r="A913" s="79">
        <v>43186</v>
      </c>
      <c r="B913" s="77">
        <v>73</v>
      </c>
    </row>
    <row r="914" spans="1:2" x14ac:dyDescent="0.15">
      <c r="A914" s="79">
        <v>43187</v>
      </c>
      <c r="B914" s="77">
        <v>341</v>
      </c>
    </row>
    <row r="915" spans="1:2" x14ac:dyDescent="0.15">
      <c r="A915" s="79">
        <v>43188</v>
      </c>
      <c r="B915" s="77">
        <v>45</v>
      </c>
    </row>
    <row r="916" spans="1:2" x14ac:dyDescent="0.15">
      <c r="A916" s="79">
        <v>43189</v>
      </c>
      <c r="B916" s="77">
        <v>243</v>
      </c>
    </row>
    <row r="917" spans="1:2" x14ac:dyDescent="0.15">
      <c r="A917" s="79">
        <v>43190</v>
      </c>
      <c r="B917" s="77">
        <v>181</v>
      </c>
    </row>
    <row r="918" spans="1:2" x14ac:dyDescent="0.15">
      <c r="A918" s="79">
        <v>43191</v>
      </c>
      <c r="B918" s="77">
        <v>84</v>
      </c>
    </row>
    <row r="919" spans="1:2" x14ac:dyDescent="0.15">
      <c r="A919" s="79">
        <v>43192</v>
      </c>
      <c r="B919" s="77">
        <v>58</v>
      </c>
    </row>
    <row r="920" spans="1:2" x14ac:dyDescent="0.15">
      <c r="A920" s="79">
        <v>43193</v>
      </c>
      <c r="B920" s="77">
        <v>204</v>
      </c>
    </row>
    <row r="921" spans="1:2" x14ac:dyDescent="0.15">
      <c r="A921" s="79">
        <v>43194</v>
      </c>
      <c r="B921" s="77">
        <v>244</v>
      </c>
    </row>
    <row r="922" spans="1:2" x14ac:dyDescent="0.15">
      <c r="A922" s="79">
        <v>43195</v>
      </c>
      <c r="B922" s="77">
        <v>76</v>
      </c>
    </row>
    <row r="923" spans="1:2" x14ac:dyDescent="0.15">
      <c r="A923" s="79">
        <v>43196</v>
      </c>
      <c r="B923" s="77">
        <v>149</v>
      </c>
    </row>
    <row r="924" spans="1:2" x14ac:dyDescent="0.15">
      <c r="A924" s="79">
        <v>43197</v>
      </c>
      <c r="B924" s="77">
        <v>77</v>
      </c>
    </row>
    <row r="925" spans="1:2" x14ac:dyDescent="0.15">
      <c r="A925" s="79">
        <v>43198</v>
      </c>
      <c r="B925" s="77">
        <v>100</v>
      </c>
    </row>
    <row r="926" spans="1:2" x14ac:dyDescent="0.15">
      <c r="A926" s="79">
        <v>43199</v>
      </c>
      <c r="B926" s="77">
        <v>31</v>
      </c>
    </row>
    <row r="927" spans="1:2" x14ac:dyDescent="0.15">
      <c r="A927" s="79">
        <v>43200</v>
      </c>
      <c r="B927" s="77">
        <v>159</v>
      </c>
    </row>
    <row r="928" spans="1:2" x14ac:dyDescent="0.15">
      <c r="A928" s="79">
        <v>43201</v>
      </c>
      <c r="B928" s="77">
        <v>95</v>
      </c>
    </row>
    <row r="929" spans="1:2" x14ac:dyDescent="0.15">
      <c r="A929" s="79">
        <v>43202</v>
      </c>
      <c r="B929" s="77">
        <v>139</v>
      </c>
    </row>
    <row r="930" spans="1:2" x14ac:dyDescent="0.15">
      <c r="A930" s="79">
        <v>43203</v>
      </c>
      <c r="B930" s="77">
        <v>36</v>
      </c>
    </row>
    <row r="931" spans="1:2" x14ac:dyDescent="0.15">
      <c r="A931" s="79">
        <v>43204</v>
      </c>
      <c r="B931" s="77">
        <v>214</v>
      </c>
    </row>
    <row r="932" spans="1:2" x14ac:dyDescent="0.15">
      <c r="A932" s="79">
        <v>43205</v>
      </c>
      <c r="B932" s="77">
        <v>94</v>
      </c>
    </row>
    <row r="933" spans="1:2" x14ac:dyDescent="0.15">
      <c r="A933" s="79">
        <v>43206</v>
      </c>
      <c r="B933" s="77">
        <v>56</v>
      </c>
    </row>
    <row r="934" spans="1:2" x14ac:dyDescent="0.15">
      <c r="A934" s="79">
        <v>43207</v>
      </c>
      <c r="B934" s="77">
        <v>116</v>
      </c>
    </row>
    <row r="935" spans="1:2" x14ac:dyDescent="0.15">
      <c r="A935" s="79">
        <v>43208</v>
      </c>
      <c r="B935" s="77">
        <v>145</v>
      </c>
    </row>
    <row r="936" spans="1:2" x14ac:dyDescent="0.15">
      <c r="A936" s="79">
        <v>43209</v>
      </c>
      <c r="B936" s="77">
        <v>31</v>
      </c>
    </row>
    <row r="937" spans="1:2" x14ac:dyDescent="0.15">
      <c r="A937" s="79">
        <v>43210</v>
      </c>
      <c r="B937" s="77">
        <v>59</v>
      </c>
    </row>
    <row r="938" spans="1:2" x14ac:dyDescent="0.15">
      <c r="A938" s="79">
        <v>43211</v>
      </c>
      <c r="B938" s="77">
        <v>1</v>
      </c>
    </row>
    <row r="939" spans="1:2" x14ac:dyDescent="0.15">
      <c r="A939" s="79">
        <v>43212</v>
      </c>
      <c r="B939" s="77">
        <v>0</v>
      </c>
    </row>
    <row r="940" spans="1:2" x14ac:dyDescent="0.15">
      <c r="A940" s="79">
        <v>43213</v>
      </c>
      <c r="B940" s="77">
        <v>139</v>
      </c>
    </row>
    <row r="941" spans="1:2" x14ac:dyDescent="0.15">
      <c r="A941" s="79">
        <v>43214</v>
      </c>
      <c r="B941" s="77">
        <v>226</v>
      </c>
    </row>
    <row r="942" spans="1:2" x14ac:dyDescent="0.15">
      <c r="A942" s="79">
        <v>43215</v>
      </c>
      <c r="B942" s="77">
        <v>153</v>
      </c>
    </row>
    <row r="943" spans="1:2" x14ac:dyDescent="0.15">
      <c r="A943" s="79">
        <v>43216</v>
      </c>
      <c r="B943" s="77">
        <v>99</v>
      </c>
    </row>
    <row r="944" spans="1:2" x14ac:dyDescent="0.15">
      <c r="A944" s="79">
        <v>43217</v>
      </c>
      <c r="B944" s="77">
        <v>135</v>
      </c>
    </row>
    <row r="945" spans="1:2" x14ac:dyDescent="0.15">
      <c r="A945" s="79">
        <v>43218</v>
      </c>
      <c r="B945" s="77">
        <v>0</v>
      </c>
    </row>
    <row r="946" spans="1:2" x14ac:dyDescent="0.15">
      <c r="A946" s="79">
        <v>43219</v>
      </c>
      <c r="B946" s="77">
        <v>0</v>
      </c>
    </row>
    <row r="947" spans="1:2" x14ac:dyDescent="0.15">
      <c r="A947" s="79">
        <v>43220</v>
      </c>
      <c r="B947" s="77">
        <v>112</v>
      </c>
    </row>
    <row r="948" spans="1:2" x14ac:dyDescent="0.15">
      <c r="A948" s="79">
        <v>43221</v>
      </c>
      <c r="B948" s="77">
        <v>119</v>
      </c>
    </row>
    <row r="949" spans="1:2" x14ac:dyDescent="0.15">
      <c r="A949" s="79">
        <v>43222</v>
      </c>
      <c r="B949" s="77">
        <v>243</v>
      </c>
    </row>
    <row r="950" spans="1:2" x14ac:dyDescent="0.15">
      <c r="A950" s="79">
        <v>43223</v>
      </c>
      <c r="B950" s="77">
        <v>170</v>
      </c>
    </row>
    <row r="951" spans="1:2" x14ac:dyDescent="0.15">
      <c r="A951" s="79">
        <v>43224</v>
      </c>
      <c r="B951" s="77">
        <v>136</v>
      </c>
    </row>
    <row r="952" spans="1:2" x14ac:dyDescent="0.15">
      <c r="A952" s="79">
        <v>43225</v>
      </c>
      <c r="B952" s="77">
        <v>96</v>
      </c>
    </row>
    <row r="953" spans="1:2" x14ac:dyDescent="0.15">
      <c r="A953" s="79">
        <v>43226</v>
      </c>
      <c r="B953" s="77">
        <v>241</v>
      </c>
    </row>
    <row r="954" spans="1:2" x14ac:dyDescent="0.15">
      <c r="A954" s="79">
        <v>43227</v>
      </c>
      <c r="B954" s="77">
        <v>25</v>
      </c>
    </row>
    <row r="955" spans="1:2" x14ac:dyDescent="0.15">
      <c r="A955" s="79">
        <v>43228</v>
      </c>
      <c r="B955" s="77">
        <v>0</v>
      </c>
    </row>
    <row r="956" spans="1:2" x14ac:dyDescent="0.15">
      <c r="A956" s="79">
        <v>43229</v>
      </c>
      <c r="B956" s="77">
        <v>193</v>
      </c>
    </row>
    <row r="957" spans="1:2" x14ac:dyDescent="0.15">
      <c r="A957" s="79">
        <v>43230</v>
      </c>
      <c r="B957" s="77">
        <v>158</v>
      </c>
    </row>
    <row r="958" spans="1:2" x14ac:dyDescent="0.15">
      <c r="A958" s="79">
        <v>43231</v>
      </c>
      <c r="B958" s="77">
        <v>19</v>
      </c>
    </row>
    <row r="959" spans="1:2" x14ac:dyDescent="0.15">
      <c r="A959" s="79">
        <v>43232</v>
      </c>
      <c r="B959" s="77">
        <v>0</v>
      </c>
    </row>
    <row r="960" spans="1:2" x14ac:dyDescent="0.15">
      <c r="A960" s="79">
        <v>43233</v>
      </c>
      <c r="B960" s="77">
        <v>20</v>
      </c>
    </row>
    <row r="961" spans="1:2" x14ac:dyDescent="0.15">
      <c r="A961" s="79">
        <v>43234</v>
      </c>
      <c r="B961" s="77">
        <v>114</v>
      </c>
    </row>
    <row r="962" spans="1:2" x14ac:dyDescent="0.15">
      <c r="A962" s="79">
        <v>43235</v>
      </c>
      <c r="B962" s="77">
        <v>206</v>
      </c>
    </row>
    <row r="963" spans="1:2" x14ac:dyDescent="0.15">
      <c r="A963" s="79">
        <v>43236</v>
      </c>
      <c r="B963" s="77">
        <v>153</v>
      </c>
    </row>
    <row r="964" spans="1:2" x14ac:dyDescent="0.15">
      <c r="A964" s="79">
        <v>43237</v>
      </c>
      <c r="B964" s="77">
        <v>157</v>
      </c>
    </row>
    <row r="965" spans="1:2" x14ac:dyDescent="0.15">
      <c r="A965" s="79">
        <v>43238</v>
      </c>
      <c r="B965" s="77">
        <v>188</v>
      </c>
    </row>
    <row r="966" spans="1:2" x14ac:dyDescent="0.15">
      <c r="A966" s="79">
        <v>43239</v>
      </c>
      <c r="B966" s="77">
        <v>85</v>
      </c>
    </row>
    <row r="967" spans="1:2" x14ac:dyDescent="0.15">
      <c r="A967" s="79">
        <v>43240</v>
      </c>
      <c r="B967" s="77">
        <v>29</v>
      </c>
    </row>
    <row r="968" spans="1:2" x14ac:dyDescent="0.15">
      <c r="A968" s="79">
        <v>43241</v>
      </c>
      <c r="B968" s="77">
        <v>88</v>
      </c>
    </row>
    <row r="969" spans="1:2" x14ac:dyDescent="0.15">
      <c r="A969" s="79">
        <v>43242</v>
      </c>
      <c r="B969" s="77">
        <v>49</v>
      </c>
    </row>
    <row r="970" spans="1:2" x14ac:dyDescent="0.15">
      <c r="A970" s="79">
        <v>43243</v>
      </c>
      <c r="B970" s="77">
        <v>26</v>
      </c>
    </row>
    <row r="971" spans="1:2" x14ac:dyDescent="0.15">
      <c r="A971" s="79">
        <v>43244</v>
      </c>
      <c r="B971" s="77">
        <v>44</v>
      </c>
    </row>
    <row r="972" spans="1:2" x14ac:dyDescent="0.15">
      <c r="A972" s="79">
        <v>43245</v>
      </c>
      <c r="B972" s="77">
        <v>77</v>
      </c>
    </row>
    <row r="973" spans="1:2" x14ac:dyDescent="0.15">
      <c r="A973" s="79">
        <v>43246</v>
      </c>
      <c r="B973" s="77">
        <v>34</v>
      </c>
    </row>
    <row r="974" spans="1:2" x14ac:dyDescent="0.15">
      <c r="A974" s="79">
        <v>43247</v>
      </c>
      <c r="B974" s="77">
        <v>93</v>
      </c>
    </row>
    <row r="975" spans="1:2" x14ac:dyDescent="0.15">
      <c r="A975" s="79">
        <v>43248</v>
      </c>
      <c r="B975" s="77">
        <v>0</v>
      </c>
    </row>
    <row r="976" spans="1:2" x14ac:dyDescent="0.15">
      <c r="A976" s="79">
        <v>43249</v>
      </c>
      <c r="B976" s="77">
        <v>118</v>
      </c>
    </row>
    <row r="977" spans="1:2" x14ac:dyDescent="0.15">
      <c r="A977" s="79">
        <v>43250</v>
      </c>
      <c r="B977" s="77">
        <v>14</v>
      </c>
    </row>
    <row r="978" spans="1:2" x14ac:dyDescent="0.15">
      <c r="A978" s="79">
        <v>43251</v>
      </c>
      <c r="B978" s="77">
        <v>21</v>
      </c>
    </row>
    <row r="979" spans="1:2" x14ac:dyDescent="0.15">
      <c r="A979" s="79">
        <v>43252</v>
      </c>
      <c r="B979" s="77">
        <v>2</v>
      </c>
    </row>
    <row r="980" spans="1:2" x14ac:dyDescent="0.15">
      <c r="A980" s="79">
        <v>43253</v>
      </c>
      <c r="B980" s="77">
        <v>0</v>
      </c>
    </row>
    <row r="981" spans="1:2" x14ac:dyDescent="0.15">
      <c r="A981" s="79">
        <v>43254</v>
      </c>
      <c r="B981" s="77">
        <v>123</v>
      </c>
    </row>
    <row r="982" spans="1:2" x14ac:dyDescent="0.15">
      <c r="A982" s="79">
        <v>43255</v>
      </c>
      <c r="B982" s="77">
        <v>159</v>
      </c>
    </row>
    <row r="983" spans="1:2" x14ac:dyDescent="0.15">
      <c r="A983" s="79">
        <v>43256</v>
      </c>
      <c r="B983" s="77">
        <v>102</v>
      </c>
    </row>
    <row r="984" spans="1:2" x14ac:dyDescent="0.15">
      <c r="A984" s="79">
        <v>43257</v>
      </c>
      <c r="B984" s="77">
        <v>49</v>
      </c>
    </row>
    <row r="985" spans="1:2" x14ac:dyDescent="0.15">
      <c r="A985" s="79">
        <v>43258</v>
      </c>
      <c r="B985" s="77">
        <v>54</v>
      </c>
    </row>
    <row r="986" spans="1:2" x14ac:dyDescent="0.15">
      <c r="A986" s="79">
        <v>43259</v>
      </c>
      <c r="B986" s="77">
        <v>18</v>
      </c>
    </row>
    <row r="987" spans="1:2" x14ac:dyDescent="0.15">
      <c r="A987" s="79">
        <v>43260</v>
      </c>
      <c r="B987" s="77">
        <v>206</v>
      </c>
    </row>
    <row r="988" spans="1:2" x14ac:dyDescent="0.15">
      <c r="A988" s="79">
        <v>43261</v>
      </c>
      <c r="B988" s="77">
        <v>75</v>
      </c>
    </row>
    <row r="989" spans="1:2" x14ac:dyDescent="0.15">
      <c r="A989" s="79">
        <v>43262</v>
      </c>
      <c r="B989" s="77">
        <v>50</v>
      </c>
    </row>
    <row r="990" spans="1:2" x14ac:dyDescent="0.15">
      <c r="A990" s="79">
        <v>43263</v>
      </c>
      <c r="B990" s="77">
        <v>65</v>
      </c>
    </row>
    <row r="991" spans="1:2" x14ac:dyDescent="0.15">
      <c r="A991" s="79">
        <v>43264</v>
      </c>
      <c r="B991" s="77">
        <v>84</v>
      </c>
    </row>
    <row r="992" spans="1:2" x14ac:dyDescent="0.15">
      <c r="A992" s="79">
        <v>43265</v>
      </c>
      <c r="B992" s="77">
        <v>78</v>
      </c>
    </row>
    <row r="993" spans="1:2" x14ac:dyDescent="0.15">
      <c r="A993" s="79">
        <v>43266</v>
      </c>
      <c r="B993" s="77">
        <v>96</v>
      </c>
    </row>
    <row r="994" spans="1:2" x14ac:dyDescent="0.15">
      <c r="A994" s="79">
        <v>43267</v>
      </c>
      <c r="B994" s="77">
        <v>52</v>
      </c>
    </row>
    <row r="995" spans="1:2" x14ac:dyDescent="0.15">
      <c r="A995" s="79">
        <v>43268</v>
      </c>
      <c r="B995" s="77">
        <v>119</v>
      </c>
    </row>
    <row r="996" spans="1:2" x14ac:dyDescent="0.15">
      <c r="A996" s="79">
        <v>43269</v>
      </c>
      <c r="B996" s="77">
        <v>110</v>
      </c>
    </row>
    <row r="997" spans="1:2" x14ac:dyDescent="0.15">
      <c r="A997" s="79">
        <v>43270</v>
      </c>
      <c r="B997" s="77">
        <v>5</v>
      </c>
    </row>
    <row r="998" spans="1:2" x14ac:dyDescent="0.15">
      <c r="A998" s="79">
        <v>43271</v>
      </c>
      <c r="B998" s="77">
        <v>39</v>
      </c>
    </row>
    <row r="999" spans="1:2" x14ac:dyDescent="0.15">
      <c r="A999" s="79">
        <v>43272</v>
      </c>
      <c r="B999" s="77">
        <v>86</v>
      </c>
    </row>
    <row r="1000" spans="1:2" x14ac:dyDescent="0.15">
      <c r="A1000" s="79">
        <v>43273</v>
      </c>
      <c r="B1000" s="77">
        <v>104</v>
      </c>
    </row>
    <row r="1001" spans="1:2" x14ac:dyDescent="0.15">
      <c r="A1001" s="79">
        <v>43274</v>
      </c>
      <c r="B1001" s="77">
        <v>60</v>
      </c>
    </row>
    <row r="1002" spans="1:2" x14ac:dyDescent="0.15">
      <c r="A1002" s="79">
        <v>43275</v>
      </c>
      <c r="B1002" s="77">
        <v>129</v>
      </c>
    </row>
    <row r="1003" spans="1:2" x14ac:dyDescent="0.15">
      <c r="A1003" s="79">
        <v>43276</v>
      </c>
      <c r="B1003" s="77">
        <v>68</v>
      </c>
    </row>
    <row r="1004" spans="1:2" x14ac:dyDescent="0.15">
      <c r="A1004" s="79">
        <v>43277</v>
      </c>
      <c r="B1004" s="77">
        <v>112</v>
      </c>
    </row>
    <row r="1005" spans="1:2" x14ac:dyDescent="0.15">
      <c r="A1005" s="79">
        <v>43278</v>
      </c>
      <c r="B1005" s="77">
        <v>91</v>
      </c>
    </row>
    <row r="1006" spans="1:2" x14ac:dyDescent="0.15">
      <c r="A1006" s="79">
        <v>43279</v>
      </c>
      <c r="B1006" s="77">
        <v>47</v>
      </c>
    </row>
    <row r="1007" spans="1:2" x14ac:dyDescent="0.15">
      <c r="A1007" s="79">
        <v>43280</v>
      </c>
      <c r="B1007" s="77">
        <v>42</v>
      </c>
    </row>
    <row r="1008" spans="1:2" x14ac:dyDescent="0.15">
      <c r="A1008" s="79">
        <v>43281</v>
      </c>
      <c r="B1008" s="77">
        <v>214</v>
      </c>
    </row>
    <row r="1009" spans="1:2" x14ac:dyDescent="0.15">
      <c r="A1009" s="79">
        <v>43282</v>
      </c>
      <c r="B1009" s="77">
        <v>32</v>
      </c>
    </row>
    <row r="1010" spans="1:2" x14ac:dyDescent="0.15">
      <c r="A1010" s="79">
        <v>43283</v>
      </c>
      <c r="B1010" s="77">
        <v>252</v>
      </c>
    </row>
    <row r="1011" spans="1:2" x14ac:dyDescent="0.15">
      <c r="A1011" s="79">
        <v>43284</v>
      </c>
      <c r="B1011" s="77">
        <v>0</v>
      </c>
    </row>
    <row r="1012" spans="1:2" x14ac:dyDescent="0.15">
      <c r="A1012" s="79">
        <v>43285</v>
      </c>
      <c r="B1012" s="77">
        <v>93</v>
      </c>
    </row>
    <row r="1013" spans="1:2" x14ac:dyDescent="0.15">
      <c r="A1013" s="79">
        <v>43286</v>
      </c>
      <c r="B1013" s="77">
        <v>0</v>
      </c>
    </row>
    <row r="1014" spans="1:2" x14ac:dyDescent="0.15">
      <c r="A1014" s="79">
        <v>43287</v>
      </c>
      <c r="B1014" s="77">
        <v>48</v>
      </c>
    </row>
    <row r="1015" spans="1:2" x14ac:dyDescent="0.15">
      <c r="A1015" s="79">
        <v>43288</v>
      </c>
      <c r="B1015" s="77">
        <v>146</v>
      </c>
    </row>
    <row r="1016" spans="1:2" x14ac:dyDescent="0.15">
      <c r="A1016" s="79">
        <v>43289</v>
      </c>
      <c r="B1016" s="77">
        <v>100</v>
      </c>
    </row>
    <row r="1017" spans="1:2" x14ac:dyDescent="0.15">
      <c r="A1017" s="79">
        <v>43290</v>
      </c>
      <c r="B1017" s="77">
        <v>7</v>
      </c>
    </row>
    <row r="1018" spans="1:2" x14ac:dyDescent="0.15">
      <c r="A1018" s="79">
        <v>43291</v>
      </c>
      <c r="B1018" s="77">
        <v>218</v>
      </c>
    </row>
    <row r="1019" spans="1:2" x14ac:dyDescent="0.15">
      <c r="A1019" s="79">
        <v>43292</v>
      </c>
      <c r="B1019" s="77">
        <v>90</v>
      </c>
    </row>
    <row r="1020" spans="1:2" x14ac:dyDescent="0.15">
      <c r="A1020" s="79">
        <v>43293</v>
      </c>
      <c r="B1020" s="77">
        <v>36</v>
      </c>
    </row>
    <row r="1021" spans="1:2" x14ac:dyDescent="0.15">
      <c r="A1021" s="79">
        <v>43294</v>
      </c>
      <c r="B1021" s="77">
        <v>0</v>
      </c>
    </row>
    <row r="1022" spans="1:2" x14ac:dyDescent="0.15">
      <c r="A1022" s="79">
        <v>43295</v>
      </c>
      <c r="B1022" s="77">
        <v>100</v>
      </c>
    </row>
    <row r="1023" spans="1:2" x14ac:dyDescent="0.15">
      <c r="A1023" s="79">
        <v>43296</v>
      </c>
      <c r="B1023" s="77">
        <v>57</v>
      </c>
    </row>
    <row r="1024" spans="1:2" x14ac:dyDescent="0.15">
      <c r="A1024" s="79">
        <v>43297</v>
      </c>
      <c r="B1024" s="77">
        <v>90</v>
      </c>
    </row>
    <row r="1025" spans="1:2" x14ac:dyDescent="0.15">
      <c r="A1025" s="79">
        <v>43298</v>
      </c>
      <c r="B1025" s="77">
        <v>73</v>
      </c>
    </row>
    <row r="1026" spans="1:2" x14ac:dyDescent="0.15">
      <c r="A1026" s="79">
        <v>43299</v>
      </c>
      <c r="B1026" s="77">
        <v>99</v>
      </c>
    </row>
    <row r="1027" spans="1:2" x14ac:dyDescent="0.15">
      <c r="A1027" s="79">
        <v>43300</v>
      </c>
      <c r="B1027" s="77">
        <v>48</v>
      </c>
    </row>
    <row r="1028" spans="1:2" x14ac:dyDescent="0.15">
      <c r="A1028" s="79">
        <v>43301</v>
      </c>
      <c r="B1028" s="77">
        <v>166</v>
      </c>
    </row>
    <row r="1029" spans="1:2" x14ac:dyDescent="0.15">
      <c r="A1029" s="79">
        <v>43302</v>
      </c>
      <c r="B1029" s="77">
        <v>104</v>
      </c>
    </row>
    <row r="1030" spans="1:2" x14ac:dyDescent="0.15">
      <c r="A1030" s="79">
        <v>43303</v>
      </c>
      <c r="B1030" s="77">
        <v>76</v>
      </c>
    </row>
    <row r="1031" spans="1:2" x14ac:dyDescent="0.15">
      <c r="A1031" s="79">
        <v>43304</v>
      </c>
      <c r="B1031" s="77">
        <v>33</v>
      </c>
    </row>
    <row r="1032" spans="1:2" x14ac:dyDescent="0.15">
      <c r="A1032" s="79">
        <v>43305</v>
      </c>
      <c r="B1032" s="77">
        <v>95</v>
      </c>
    </row>
    <row r="1033" spans="1:2" x14ac:dyDescent="0.15">
      <c r="A1033" s="79">
        <v>43306</v>
      </c>
      <c r="B1033" s="77">
        <v>72</v>
      </c>
    </row>
    <row r="1034" spans="1:2" x14ac:dyDescent="0.15">
      <c r="A1034" s="79">
        <v>43307</v>
      </c>
      <c r="B1034" s="77">
        <v>85</v>
      </c>
    </row>
    <row r="1035" spans="1:2" x14ac:dyDescent="0.15">
      <c r="A1035" s="79">
        <v>43308</v>
      </c>
      <c r="B1035" s="77">
        <v>122</v>
      </c>
    </row>
    <row r="1036" spans="1:2" x14ac:dyDescent="0.15">
      <c r="A1036" s="79">
        <v>43309</v>
      </c>
      <c r="B1036" s="77">
        <v>105</v>
      </c>
    </row>
    <row r="1037" spans="1:2" x14ac:dyDescent="0.15">
      <c r="A1037" s="79">
        <v>43310</v>
      </c>
      <c r="B1037" s="77">
        <v>75</v>
      </c>
    </row>
    <row r="1038" spans="1:2" x14ac:dyDescent="0.15">
      <c r="A1038" s="79">
        <v>43311</v>
      </c>
      <c r="B1038" s="77">
        <v>115</v>
      </c>
    </row>
    <row r="1039" spans="1:2" x14ac:dyDescent="0.15">
      <c r="A1039" s="79">
        <v>43312</v>
      </c>
      <c r="B1039" s="77">
        <v>8</v>
      </c>
    </row>
    <row r="1040" spans="1:2" x14ac:dyDescent="0.15">
      <c r="A1040" s="79">
        <v>43313</v>
      </c>
      <c r="B1040" s="77">
        <v>72</v>
      </c>
    </row>
    <row r="1041" spans="1:2" x14ac:dyDescent="0.15">
      <c r="A1041" s="79">
        <v>43314</v>
      </c>
      <c r="B1041" s="77">
        <v>0</v>
      </c>
    </row>
    <row r="1042" spans="1:2" x14ac:dyDescent="0.15">
      <c r="A1042" s="79">
        <v>43315</v>
      </c>
      <c r="B1042" s="77">
        <v>107</v>
      </c>
    </row>
    <row r="1043" spans="1:2" x14ac:dyDescent="0.15">
      <c r="A1043" s="79">
        <v>43316</v>
      </c>
      <c r="B1043" s="77">
        <v>0</v>
      </c>
    </row>
    <row r="1044" spans="1:2" x14ac:dyDescent="0.15">
      <c r="A1044" s="79">
        <v>43317</v>
      </c>
      <c r="B1044" s="77">
        <v>84</v>
      </c>
    </row>
    <row r="1045" spans="1:2" x14ac:dyDescent="0.15">
      <c r="A1045" s="79">
        <v>43318</v>
      </c>
      <c r="B1045" s="77">
        <v>71</v>
      </c>
    </row>
    <row r="1046" spans="1:2" x14ac:dyDescent="0.15">
      <c r="A1046" s="79">
        <v>43319</v>
      </c>
      <c r="B1046" s="77">
        <v>49</v>
      </c>
    </row>
    <row r="1047" spans="1:2" x14ac:dyDescent="0.15">
      <c r="A1047" s="79">
        <v>43320</v>
      </c>
      <c r="B1047" s="77">
        <v>7</v>
      </c>
    </row>
    <row r="1048" spans="1:2" x14ac:dyDescent="0.15">
      <c r="A1048" s="79">
        <v>43321</v>
      </c>
      <c r="B1048" s="77">
        <v>162</v>
      </c>
    </row>
    <row r="1049" spans="1:2" x14ac:dyDescent="0.15">
      <c r="A1049" s="79">
        <v>43322</v>
      </c>
      <c r="B1049" s="77">
        <v>57</v>
      </c>
    </row>
    <row r="1050" spans="1:2" x14ac:dyDescent="0.15">
      <c r="A1050" s="79">
        <v>43323</v>
      </c>
      <c r="B1050" s="77">
        <v>49</v>
      </c>
    </row>
    <row r="1051" spans="1:2" x14ac:dyDescent="0.15">
      <c r="A1051" s="79">
        <v>43324</v>
      </c>
      <c r="B1051" s="77">
        <v>107</v>
      </c>
    </row>
    <row r="1052" spans="1:2" x14ac:dyDescent="0.15">
      <c r="A1052" s="79">
        <v>43325</v>
      </c>
      <c r="B1052" s="77">
        <v>99</v>
      </c>
    </row>
    <row r="1053" spans="1:2" x14ac:dyDescent="0.15">
      <c r="A1053" s="79">
        <v>43326</v>
      </c>
      <c r="B1053" s="77">
        <v>115</v>
      </c>
    </row>
    <row r="1054" spans="1:2" x14ac:dyDescent="0.15">
      <c r="A1054" s="79">
        <v>43327</v>
      </c>
      <c r="B1054" s="77">
        <v>97</v>
      </c>
    </row>
    <row r="1055" spans="1:2" x14ac:dyDescent="0.15">
      <c r="A1055" s="79">
        <v>43328</v>
      </c>
      <c r="B1055" s="77">
        <v>282</v>
      </c>
    </row>
    <row r="1056" spans="1:2" x14ac:dyDescent="0.15">
      <c r="A1056" s="79">
        <v>43329</v>
      </c>
      <c r="B1056" s="77">
        <v>97</v>
      </c>
    </row>
    <row r="1057" spans="1:2" x14ac:dyDescent="0.15">
      <c r="A1057" s="79">
        <v>43330</v>
      </c>
      <c r="B1057" s="77">
        <v>272</v>
      </c>
    </row>
    <row r="1058" spans="1:2" x14ac:dyDescent="0.15">
      <c r="A1058" s="79">
        <v>43331</v>
      </c>
      <c r="B1058" s="77">
        <v>66</v>
      </c>
    </row>
    <row r="1059" spans="1:2" x14ac:dyDescent="0.15">
      <c r="A1059" s="79">
        <v>43332</v>
      </c>
      <c r="B1059" s="77">
        <v>133</v>
      </c>
    </row>
    <row r="1060" spans="1:2" x14ac:dyDescent="0.15">
      <c r="A1060" s="79">
        <v>43333</v>
      </c>
      <c r="B1060" s="77">
        <v>135</v>
      </c>
    </row>
    <row r="1061" spans="1:2" x14ac:dyDescent="0.15">
      <c r="A1061" s="79">
        <v>43334</v>
      </c>
      <c r="B1061" s="77">
        <v>68</v>
      </c>
    </row>
    <row r="1062" spans="1:2" x14ac:dyDescent="0.15">
      <c r="A1062" s="79">
        <v>43335</v>
      </c>
      <c r="B1062" s="77">
        <v>200</v>
      </c>
    </row>
    <row r="1063" spans="1:2" x14ac:dyDescent="0.15">
      <c r="A1063" s="79">
        <v>43336</v>
      </c>
      <c r="B1063" s="77">
        <v>215</v>
      </c>
    </row>
    <row r="1064" spans="1:2" x14ac:dyDescent="0.15">
      <c r="A1064" s="79">
        <v>43337</v>
      </c>
      <c r="B1064" s="77">
        <v>204</v>
      </c>
    </row>
    <row r="1065" spans="1:2" x14ac:dyDescent="0.15">
      <c r="A1065" s="79">
        <v>43338</v>
      </c>
      <c r="B1065" s="77">
        <v>79</v>
      </c>
    </row>
    <row r="1066" spans="1:2" x14ac:dyDescent="0.15">
      <c r="A1066" s="79">
        <v>43339</v>
      </c>
      <c r="B1066" s="77">
        <v>176</v>
      </c>
    </row>
    <row r="1067" spans="1:2" x14ac:dyDescent="0.15">
      <c r="A1067" s="79">
        <v>43340</v>
      </c>
      <c r="B1067" s="77">
        <v>45</v>
      </c>
    </row>
    <row r="1068" spans="1:2" x14ac:dyDescent="0.15">
      <c r="A1068" s="79">
        <v>43341</v>
      </c>
      <c r="B1068" s="77">
        <v>67</v>
      </c>
    </row>
    <row r="1069" spans="1:2" x14ac:dyDescent="0.15">
      <c r="A1069" s="79">
        <v>43342</v>
      </c>
      <c r="B1069" s="77">
        <v>49</v>
      </c>
    </row>
    <row r="1070" spans="1:2" x14ac:dyDescent="0.15">
      <c r="A1070" s="79">
        <v>43343</v>
      </c>
      <c r="B1070" s="77">
        <v>33</v>
      </c>
    </row>
    <row r="1071" spans="1:2" x14ac:dyDescent="0.15">
      <c r="A1071" s="79">
        <v>43344</v>
      </c>
      <c r="B1071" s="77">
        <v>221</v>
      </c>
    </row>
    <row r="1072" spans="1:2" x14ac:dyDescent="0.15">
      <c r="A1072" s="79">
        <v>43345</v>
      </c>
      <c r="B1072" s="77">
        <v>207</v>
      </c>
    </row>
    <row r="1073" spans="1:2" x14ac:dyDescent="0.15">
      <c r="A1073" s="79">
        <v>43346</v>
      </c>
      <c r="B1073" s="77">
        <v>33</v>
      </c>
    </row>
    <row r="1074" spans="1:2" x14ac:dyDescent="0.15">
      <c r="A1074" s="79">
        <v>43347</v>
      </c>
      <c r="B1074" s="77">
        <v>188</v>
      </c>
    </row>
    <row r="1075" spans="1:2" x14ac:dyDescent="0.15">
      <c r="A1075" s="79">
        <v>43348</v>
      </c>
      <c r="B1075" s="77">
        <v>157</v>
      </c>
    </row>
    <row r="1076" spans="1:2" x14ac:dyDescent="0.15">
      <c r="A1076" s="79">
        <v>43349</v>
      </c>
      <c r="B1076" s="77">
        <v>107</v>
      </c>
    </row>
    <row r="1077" spans="1:2" x14ac:dyDescent="0.15">
      <c r="A1077" s="79">
        <v>43350</v>
      </c>
      <c r="B1077" s="77">
        <v>100</v>
      </c>
    </row>
    <row r="1078" spans="1:2" x14ac:dyDescent="0.15">
      <c r="A1078" s="79">
        <v>43351</v>
      </c>
      <c r="B1078" s="77">
        <v>236</v>
      </c>
    </row>
    <row r="1079" spans="1:2" x14ac:dyDescent="0.15">
      <c r="A1079" s="79">
        <v>43352</v>
      </c>
      <c r="B1079" s="77">
        <v>47</v>
      </c>
    </row>
    <row r="1080" spans="1:2" x14ac:dyDescent="0.15">
      <c r="A1080" s="79">
        <v>43353</v>
      </c>
      <c r="B1080" s="77">
        <v>131</v>
      </c>
    </row>
    <row r="1081" spans="1:2" x14ac:dyDescent="0.15">
      <c r="A1081" s="79">
        <v>43354</v>
      </c>
      <c r="B1081" s="77">
        <v>243</v>
      </c>
    </row>
    <row r="1082" spans="1:2" x14ac:dyDescent="0.15">
      <c r="A1082" s="79">
        <v>43355</v>
      </c>
      <c r="B1082" s="77">
        <v>12</v>
      </c>
    </row>
    <row r="1083" spans="1:2" x14ac:dyDescent="0.15">
      <c r="A1083" s="79">
        <v>43356</v>
      </c>
      <c r="B1083" s="77">
        <v>181</v>
      </c>
    </row>
    <row r="1084" spans="1:2" x14ac:dyDescent="0.15">
      <c r="A1084" s="79">
        <v>43357</v>
      </c>
      <c r="B1084" s="77">
        <v>342</v>
      </c>
    </row>
    <row r="1085" spans="1:2" x14ac:dyDescent="0.15">
      <c r="A1085" s="79">
        <v>43358</v>
      </c>
      <c r="B1085" s="77">
        <v>254</v>
      </c>
    </row>
    <row r="1086" spans="1:2" x14ac:dyDescent="0.15">
      <c r="A1086" s="79">
        <v>43359</v>
      </c>
      <c r="B1086" s="77">
        <v>416</v>
      </c>
    </row>
    <row r="1087" spans="1:2" x14ac:dyDescent="0.15">
      <c r="A1087" s="79">
        <v>43360</v>
      </c>
      <c r="B1087" s="77">
        <v>12</v>
      </c>
    </row>
    <row r="1088" spans="1:2" x14ac:dyDescent="0.15">
      <c r="A1088" s="79">
        <v>43361</v>
      </c>
      <c r="B1088" s="77">
        <v>33</v>
      </c>
    </row>
    <row r="1089" spans="1:2" x14ac:dyDescent="0.15">
      <c r="A1089" s="79">
        <v>43362</v>
      </c>
      <c r="B1089" s="77">
        <v>62</v>
      </c>
    </row>
    <row r="1090" spans="1:2" x14ac:dyDescent="0.15">
      <c r="A1090" s="79">
        <v>43363</v>
      </c>
      <c r="B1090" s="77">
        <v>43</v>
      </c>
    </row>
    <row r="1091" spans="1:2" x14ac:dyDescent="0.15">
      <c r="A1091" s="79">
        <v>43364</v>
      </c>
      <c r="B1091" s="77">
        <v>123</v>
      </c>
    </row>
    <row r="1092" spans="1:2" x14ac:dyDescent="0.15">
      <c r="A1092" s="79">
        <v>43365</v>
      </c>
      <c r="B1092" s="77">
        <v>201</v>
      </c>
    </row>
    <row r="1093" spans="1:2" x14ac:dyDescent="0.15">
      <c r="A1093" s="79">
        <v>43366</v>
      </c>
      <c r="B1093" s="77">
        <v>193</v>
      </c>
    </row>
    <row r="1094" spans="1:2" x14ac:dyDescent="0.15">
      <c r="A1094" s="79">
        <v>43367</v>
      </c>
      <c r="B1094" s="77">
        <v>82</v>
      </c>
    </row>
    <row r="1095" spans="1:2" x14ac:dyDescent="0.15">
      <c r="A1095" s="79">
        <v>43368</v>
      </c>
      <c r="B1095" s="77">
        <v>276</v>
      </c>
    </row>
    <row r="1096" spans="1:2" x14ac:dyDescent="0.15">
      <c r="A1096" s="79">
        <v>43369</v>
      </c>
      <c r="B1096" s="77">
        <v>0</v>
      </c>
    </row>
    <row r="1097" spans="1:2" x14ac:dyDescent="0.15">
      <c r="A1097" s="79">
        <v>43370</v>
      </c>
      <c r="B1097" s="77">
        <v>0</v>
      </c>
    </row>
    <row r="1098" spans="1:2" x14ac:dyDescent="0.15">
      <c r="A1098" s="79">
        <v>43371</v>
      </c>
      <c r="B1098" s="77">
        <v>3</v>
      </c>
    </row>
    <row r="1099" spans="1:2" x14ac:dyDescent="0.15">
      <c r="A1099" s="79">
        <v>43372</v>
      </c>
      <c r="B1099" s="77">
        <v>42</v>
      </c>
    </row>
    <row r="1100" spans="1:2" x14ac:dyDescent="0.15">
      <c r="A1100" s="79">
        <v>43373</v>
      </c>
      <c r="B1100" s="77">
        <v>15</v>
      </c>
    </row>
    <row r="1101" spans="1:2" x14ac:dyDescent="0.15">
      <c r="A1101" s="79">
        <v>43374</v>
      </c>
      <c r="B1101" s="77">
        <v>40</v>
      </c>
    </row>
    <row r="1102" spans="1:2" x14ac:dyDescent="0.15">
      <c r="A1102" s="79">
        <v>43375</v>
      </c>
      <c r="B1102" s="77">
        <v>0</v>
      </c>
    </row>
    <row r="1103" spans="1:2" x14ac:dyDescent="0.15">
      <c r="A1103" s="79">
        <v>43376</v>
      </c>
      <c r="B1103" s="77">
        <v>270</v>
      </c>
    </row>
    <row r="1104" spans="1:2" x14ac:dyDescent="0.15">
      <c r="A1104" s="79">
        <v>43377</v>
      </c>
      <c r="B1104" s="77">
        <v>253</v>
      </c>
    </row>
    <row r="1105" spans="1:2" x14ac:dyDescent="0.15">
      <c r="A1105" s="79">
        <v>43378</v>
      </c>
      <c r="B1105" s="77">
        <v>74</v>
      </c>
    </row>
    <row r="1106" spans="1:2" x14ac:dyDescent="0.15">
      <c r="A1106" s="79">
        <v>43379</v>
      </c>
      <c r="B1106" s="77">
        <v>192</v>
      </c>
    </row>
    <row r="1107" spans="1:2" x14ac:dyDescent="0.15">
      <c r="A1107" s="79">
        <v>43380</v>
      </c>
      <c r="B1107" s="77">
        <v>97</v>
      </c>
    </row>
    <row r="1108" spans="1:2" x14ac:dyDescent="0.15">
      <c r="A1108" s="79">
        <v>43381</v>
      </c>
      <c r="B1108" s="77">
        <v>84</v>
      </c>
    </row>
    <row r="1109" spans="1:2" x14ac:dyDescent="0.15">
      <c r="A1109" s="79">
        <v>43382</v>
      </c>
      <c r="B1109" s="77">
        <v>75</v>
      </c>
    </row>
    <row r="1110" spans="1:2" x14ac:dyDescent="0.15">
      <c r="A1110" s="79">
        <v>43383</v>
      </c>
      <c r="B1110" s="77">
        <v>191</v>
      </c>
    </row>
    <row r="1111" spans="1:2" x14ac:dyDescent="0.15">
      <c r="A1111" s="79">
        <v>43384</v>
      </c>
      <c r="B1111" s="77">
        <v>127</v>
      </c>
    </row>
    <row r="1112" spans="1:2" x14ac:dyDescent="0.15">
      <c r="A1112" s="79">
        <v>43385</v>
      </c>
      <c r="B1112" s="77">
        <v>0</v>
      </c>
    </row>
    <row r="1113" spans="1:2" x14ac:dyDescent="0.15">
      <c r="A1113" s="79">
        <v>43386</v>
      </c>
      <c r="B1113" s="77">
        <v>125</v>
      </c>
    </row>
    <row r="1114" spans="1:2" x14ac:dyDescent="0.15">
      <c r="A1114" s="79">
        <v>43387</v>
      </c>
      <c r="B1114" s="77">
        <v>52</v>
      </c>
    </row>
    <row r="1115" spans="1:2" x14ac:dyDescent="0.15">
      <c r="A1115" s="79">
        <v>43388</v>
      </c>
      <c r="B1115" s="77">
        <v>111</v>
      </c>
    </row>
    <row r="1116" spans="1:2" x14ac:dyDescent="0.15">
      <c r="A1116" s="79">
        <v>43389</v>
      </c>
      <c r="B1116" s="77">
        <v>90</v>
      </c>
    </row>
    <row r="1117" spans="1:2" x14ac:dyDescent="0.15">
      <c r="A1117" s="79">
        <v>43390</v>
      </c>
      <c r="B1117" s="77">
        <v>248</v>
      </c>
    </row>
    <row r="1118" spans="1:2" x14ac:dyDescent="0.15">
      <c r="A1118" s="79">
        <v>43391</v>
      </c>
      <c r="B1118" s="77">
        <v>318</v>
      </c>
    </row>
    <row r="1119" spans="1:2" x14ac:dyDescent="0.15">
      <c r="A1119" s="79">
        <v>43392</v>
      </c>
      <c r="B1119" s="77">
        <v>156</v>
      </c>
    </row>
    <row r="1120" spans="1:2" x14ac:dyDescent="0.15">
      <c r="A1120" s="79">
        <v>43393</v>
      </c>
      <c r="B1120" s="77">
        <v>216</v>
      </c>
    </row>
    <row r="1121" spans="1:2" x14ac:dyDescent="0.15">
      <c r="A1121" s="79">
        <v>43394</v>
      </c>
      <c r="B1121" s="77">
        <v>38</v>
      </c>
    </row>
    <row r="1122" spans="1:2" x14ac:dyDescent="0.15">
      <c r="A1122" s="79">
        <v>43395</v>
      </c>
      <c r="B1122" s="77">
        <v>75</v>
      </c>
    </row>
    <row r="1123" spans="1:2" x14ac:dyDescent="0.15">
      <c r="A1123" s="79">
        <v>43396</v>
      </c>
      <c r="B1123" s="77">
        <v>0</v>
      </c>
    </row>
    <row r="1124" spans="1:2" x14ac:dyDescent="0.15">
      <c r="A1124" s="79">
        <v>43397</v>
      </c>
      <c r="B1124" s="77">
        <v>209</v>
      </c>
    </row>
    <row r="1125" spans="1:2" x14ac:dyDescent="0.15">
      <c r="A1125" s="79">
        <v>43398</v>
      </c>
      <c r="B1125" s="77">
        <v>86</v>
      </c>
    </row>
    <row r="1126" spans="1:2" x14ac:dyDescent="0.15">
      <c r="A1126" s="79">
        <v>43399</v>
      </c>
      <c r="B1126" s="77">
        <v>63</v>
      </c>
    </row>
    <row r="1127" spans="1:2" x14ac:dyDescent="0.15">
      <c r="A1127" s="79">
        <v>43400</v>
      </c>
      <c r="B1127" s="77">
        <v>166</v>
      </c>
    </row>
    <row r="1128" spans="1:2" x14ac:dyDescent="0.15">
      <c r="A1128" s="79">
        <v>43401</v>
      </c>
      <c r="B1128" s="77">
        <v>11</v>
      </c>
    </row>
    <row r="1129" spans="1:2" x14ac:dyDescent="0.15">
      <c r="A1129" s="79">
        <v>43402</v>
      </c>
      <c r="B1129" s="77">
        <v>246</v>
      </c>
    </row>
    <row r="1130" spans="1:2" x14ac:dyDescent="0.15">
      <c r="A1130" s="79">
        <v>43403</v>
      </c>
      <c r="B1130" s="77">
        <v>209</v>
      </c>
    </row>
    <row r="1131" spans="1:2" x14ac:dyDescent="0.15">
      <c r="A1131" s="79">
        <v>43404</v>
      </c>
      <c r="B1131" s="77">
        <v>251</v>
      </c>
    </row>
    <row r="1132" spans="1:2" x14ac:dyDescent="0.15">
      <c r="A1132" s="79">
        <v>43405</v>
      </c>
      <c r="B1132" s="77">
        <v>62</v>
      </c>
    </row>
    <row r="1133" spans="1:2" x14ac:dyDescent="0.15">
      <c r="A1133" s="79">
        <v>43406</v>
      </c>
      <c r="B1133" s="77">
        <v>126</v>
      </c>
    </row>
    <row r="1134" spans="1:2" x14ac:dyDescent="0.15">
      <c r="A1134" s="79">
        <v>43407</v>
      </c>
      <c r="B1134" s="77">
        <v>170</v>
      </c>
    </row>
    <row r="1135" spans="1:2" x14ac:dyDescent="0.15">
      <c r="A1135" s="79">
        <v>43408</v>
      </c>
      <c r="B1135" s="77">
        <v>0</v>
      </c>
    </row>
    <row r="1136" spans="1:2" x14ac:dyDescent="0.15">
      <c r="A1136" s="79">
        <v>43409</v>
      </c>
      <c r="B1136" s="77">
        <v>18</v>
      </c>
    </row>
    <row r="1137" spans="1:2" x14ac:dyDescent="0.15">
      <c r="A1137" s="79">
        <v>43410</v>
      </c>
      <c r="B1137" s="77">
        <v>4</v>
      </c>
    </row>
    <row r="1138" spans="1:2" x14ac:dyDescent="0.15">
      <c r="A1138" s="79">
        <v>43411</v>
      </c>
      <c r="B1138" s="77">
        <v>42</v>
      </c>
    </row>
    <row r="1139" spans="1:2" x14ac:dyDescent="0.15">
      <c r="A1139" s="79">
        <v>43412</v>
      </c>
      <c r="B1139" s="77">
        <v>190</v>
      </c>
    </row>
    <row r="1140" spans="1:2" x14ac:dyDescent="0.15">
      <c r="A1140" s="79">
        <v>43413</v>
      </c>
      <c r="B1140" s="77">
        <v>132</v>
      </c>
    </row>
    <row r="1141" spans="1:2" x14ac:dyDescent="0.15">
      <c r="A1141" s="79">
        <v>43414</v>
      </c>
      <c r="B1141" s="77">
        <v>111</v>
      </c>
    </row>
    <row r="1142" spans="1:2" x14ac:dyDescent="0.15">
      <c r="A1142" s="79">
        <v>43415</v>
      </c>
      <c r="B1142" s="77">
        <v>67</v>
      </c>
    </row>
    <row r="1143" spans="1:2" x14ac:dyDescent="0.15">
      <c r="A1143" s="79">
        <v>43416</v>
      </c>
      <c r="B1143" s="77">
        <v>75</v>
      </c>
    </row>
    <row r="1144" spans="1:2" x14ac:dyDescent="0.15">
      <c r="A1144" s="79">
        <v>43417</v>
      </c>
      <c r="B1144" s="77">
        <v>27</v>
      </c>
    </row>
    <row r="1145" spans="1:2" x14ac:dyDescent="0.15">
      <c r="A1145" s="79">
        <v>43418</v>
      </c>
      <c r="B1145" s="77">
        <v>3</v>
      </c>
    </row>
    <row r="1146" spans="1:2" x14ac:dyDescent="0.15">
      <c r="A1146" s="79">
        <v>43419</v>
      </c>
      <c r="B1146" s="77">
        <v>2</v>
      </c>
    </row>
    <row r="1147" spans="1:2" x14ac:dyDescent="0.15">
      <c r="A1147" s="79">
        <v>43420</v>
      </c>
      <c r="B1147" s="77">
        <v>11</v>
      </c>
    </row>
    <row r="1148" spans="1:2" x14ac:dyDescent="0.15">
      <c r="A1148" s="79">
        <v>43421</v>
      </c>
      <c r="B1148" s="77">
        <v>83</v>
      </c>
    </row>
    <row r="1149" spans="1:2" x14ac:dyDescent="0.15">
      <c r="A1149" s="79">
        <v>43422</v>
      </c>
      <c r="B1149" s="77">
        <v>92</v>
      </c>
    </row>
    <row r="1150" spans="1:2" x14ac:dyDescent="0.15">
      <c r="A1150" s="79">
        <v>43423</v>
      </c>
      <c r="B1150" s="77">
        <v>49</v>
      </c>
    </row>
    <row r="1151" spans="1:2" x14ac:dyDescent="0.15">
      <c r="A1151" s="79">
        <v>43424</v>
      </c>
      <c r="B1151" s="77">
        <v>139</v>
      </c>
    </row>
    <row r="1152" spans="1:2" x14ac:dyDescent="0.15">
      <c r="A1152" s="79">
        <v>43425</v>
      </c>
      <c r="B1152" s="77">
        <v>128</v>
      </c>
    </row>
    <row r="1153" spans="1:2" x14ac:dyDescent="0.15">
      <c r="A1153" s="79">
        <v>43426</v>
      </c>
      <c r="B1153" s="77">
        <v>166</v>
      </c>
    </row>
    <row r="1154" spans="1:2" x14ac:dyDescent="0.15">
      <c r="A1154" s="79">
        <v>43427</v>
      </c>
      <c r="B1154" s="77">
        <v>18</v>
      </c>
    </row>
    <row r="1155" spans="1:2" x14ac:dyDescent="0.15">
      <c r="A1155" s="79">
        <v>43428</v>
      </c>
      <c r="B1155" s="77">
        <v>5</v>
      </c>
    </row>
    <row r="1156" spans="1:2" x14ac:dyDescent="0.15">
      <c r="A1156" s="79">
        <v>43429</v>
      </c>
      <c r="B1156" s="77">
        <v>224</v>
      </c>
    </row>
    <row r="1157" spans="1:2" x14ac:dyDescent="0.15">
      <c r="A1157" s="79">
        <v>43430</v>
      </c>
      <c r="B1157" s="77">
        <v>39</v>
      </c>
    </row>
    <row r="1158" spans="1:2" x14ac:dyDescent="0.15">
      <c r="A1158" s="79">
        <v>43431</v>
      </c>
      <c r="B1158" s="77">
        <v>0</v>
      </c>
    </row>
    <row r="1159" spans="1:2" x14ac:dyDescent="0.15">
      <c r="A1159" s="79">
        <v>43432</v>
      </c>
      <c r="B1159" s="77">
        <v>0</v>
      </c>
    </row>
    <row r="1160" spans="1:2" x14ac:dyDescent="0.15">
      <c r="A1160" s="79">
        <v>43433</v>
      </c>
      <c r="B1160" s="77">
        <v>92</v>
      </c>
    </row>
    <row r="1161" spans="1:2" x14ac:dyDescent="0.15">
      <c r="A1161" s="79">
        <v>43434</v>
      </c>
      <c r="B1161" s="77">
        <v>0</v>
      </c>
    </row>
    <row r="1162" spans="1:2" x14ac:dyDescent="0.15">
      <c r="A1162" s="79">
        <v>43435</v>
      </c>
      <c r="B1162" s="77">
        <v>2</v>
      </c>
    </row>
    <row r="1163" spans="1:2" x14ac:dyDescent="0.15">
      <c r="A1163" s="79">
        <v>43436</v>
      </c>
      <c r="B1163" s="77">
        <v>220</v>
      </c>
    </row>
    <row r="1164" spans="1:2" x14ac:dyDescent="0.15">
      <c r="A1164" s="79">
        <v>43437</v>
      </c>
      <c r="B1164" s="77">
        <v>200</v>
      </c>
    </row>
    <row r="1165" spans="1:2" x14ac:dyDescent="0.15">
      <c r="A1165" s="79">
        <v>43438</v>
      </c>
      <c r="B1165" s="77">
        <v>125</v>
      </c>
    </row>
    <row r="1166" spans="1:2" x14ac:dyDescent="0.15">
      <c r="A1166" s="79">
        <v>43439</v>
      </c>
      <c r="B1166" s="77">
        <v>62</v>
      </c>
    </row>
    <row r="1167" spans="1:2" x14ac:dyDescent="0.15">
      <c r="A1167" s="79">
        <v>43440</v>
      </c>
      <c r="B1167" s="77">
        <v>16</v>
      </c>
    </row>
    <row r="1168" spans="1:2" x14ac:dyDescent="0.15">
      <c r="A1168" s="79">
        <v>43441</v>
      </c>
      <c r="B1168" s="77">
        <v>0</v>
      </c>
    </row>
    <row r="1169" spans="1:2" x14ac:dyDescent="0.15">
      <c r="A1169" s="79">
        <v>43442</v>
      </c>
      <c r="B1169" s="77">
        <v>132</v>
      </c>
    </row>
    <row r="1170" spans="1:2" x14ac:dyDescent="0.15">
      <c r="A1170" s="79">
        <v>43443</v>
      </c>
      <c r="B1170" s="77">
        <v>132</v>
      </c>
    </row>
    <row r="1171" spans="1:2" x14ac:dyDescent="0.15">
      <c r="A1171" s="79">
        <v>43444</v>
      </c>
      <c r="B1171" s="77">
        <v>131</v>
      </c>
    </row>
    <row r="1172" spans="1:2" x14ac:dyDescent="0.15">
      <c r="A1172" s="79">
        <v>43445</v>
      </c>
      <c r="B1172" s="77">
        <v>144</v>
      </c>
    </row>
    <row r="1173" spans="1:2" x14ac:dyDescent="0.15">
      <c r="A1173" s="79">
        <v>43446</v>
      </c>
      <c r="B1173" s="77">
        <v>50</v>
      </c>
    </row>
    <row r="1174" spans="1:2" x14ac:dyDescent="0.15">
      <c r="A1174" s="79">
        <v>43447</v>
      </c>
      <c r="B1174" s="77">
        <v>143</v>
      </c>
    </row>
    <row r="1175" spans="1:2" x14ac:dyDescent="0.15">
      <c r="A1175" s="79">
        <v>43448</v>
      </c>
      <c r="B1175" s="77">
        <v>87</v>
      </c>
    </row>
    <row r="1176" spans="1:2" x14ac:dyDescent="0.15">
      <c r="A1176" s="79">
        <v>43449</v>
      </c>
      <c r="B1176" s="77">
        <v>47</v>
      </c>
    </row>
    <row r="1177" spans="1:2" x14ac:dyDescent="0.15">
      <c r="A1177" s="79">
        <v>43450</v>
      </c>
      <c r="B1177" s="77">
        <v>0</v>
      </c>
    </row>
    <row r="1178" spans="1:2" x14ac:dyDescent="0.15">
      <c r="A1178" s="79">
        <v>43451</v>
      </c>
      <c r="B1178" s="77">
        <v>170</v>
      </c>
    </row>
    <row r="1179" spans="1:2" x14ac:dyDescent="0.15">
      <c r="A1179" s="79">
        <v>43452</v>
      </c>
      <c r="B1179" s="77">
        <v>44</v>
      </c>
    </row>
    <row r="1180" spans="1:2" x14ac:dyDescent="0.15">
      <c r="A1180" s="79">
        <v>43453</v>
      </c>
      <c r="B1180" s="77">
        <v>28</v>
      </c>
    </row>
    <row r="1181" spans="1:2" x14ac:dyDescent="0.15">
      <c r="A1181" s="79">
        <v>43454</v>
      </c>
      <c r="B1181" s="77">
        <v>53</v>
      </c>
    </row>
    <row r="1182" spans="1:2" x14ac:dyDescent="0.15">
      <c r="A1182" s="79">
        <v>43455</v>
      </c>
      <c r="B1182" s="77">
        <v>130</v>
      </c>
    </row>
    <row r="1183" spans="1:2" x14ac:dyDescent="0.15">
      <c r="A1183" s="79">
        <v>43456</v>
      </c>
      <c r="B1183" s="77">
        <v>160</v>
      </c>
    </row>
    <row r="1184" spans="1:2" x14ac:dyDescent="0.15">
      <c r="A1184" s="79">
        <v>43457</v>
      </c>
      <c r="B1184" s="77">
        <v>237</v>
      </c>
    </row>
    <row r="1185" spans="1:2" x14ac:dyDescent="0.15">
      <c r="A1185" s="79">
        <v>43458</v>
      </c>
      <c r="B1185" s="77">
        <v>203</v>
      </c>
    </row>
    <row r="1186" spans="1:2" x14ac:dyDescent="0.15">
      <c r="A1186" s="79">
        <v>43459</v>
      </c>
      <c r="B1186" s="77">
        <v>0</v>
      </c>
    </row>
    <row r="1187" spans="1:2" x14ac:dyDescent="0.15">
      <c r="A1187" s="79">
        <v>43460</v>
      </c>
      <c r="B1187" s="77">
        <v>0</v>
      </c>
    </row>
    <row r="1188" spans="1:2" x14ac:dyDescent="0.15">
      <c r="A1188" s="79">
        <v>43461</v>
      </c>
      <c r="B1188" s="77">
        <v>29</v>
      </c>
    </row>
    <row r="1189" spans="1:2" x14ac:dyDescent="0.15">
      <c r="A1189" s="79">
        <v>43462</v>
      </c>
      <c r="B1189" s="77">
        <v>84</v>
      </c>
    </row>
    <row r="1190" spans="1:2" x14ac:dyDescent="0.15">
      <c r="A1190" s="79">
        <v>43463</v>
      </c>
      <c r="B1190" s="77">
        <v>69</v>
      </c>
    </row>
    <row r="1191" spans="1:2" x14ac:dyDescent="0.15">
      <c r="A1191" s="79">
        <v>43464</v>
      </c>
      <c r="B1191" s="77">
        <v>110</v>
      </c>
    </row>
    <row r="1192" spans="1:2" x14ac:dyDescent="0.15">
      <c r="A1192" s="79">
        <v>43465</v>
      </c>
      <c r="B1192" s="77">
        <v>117</v>
      </c>
    </row>
    <row r="1193" spans="1:2" x14ac:dyDescent="0.15">
      <c r="A1193" s="79">
        <v>43466</v>
      </c>
      <c r="B1193" s="77">
        <v>0</v>
      </c>
    </row>
    <row r="1194" spans="1:2" x14ac:dyDescent="0.15">
      <c r="A1194" s="79">
        <v>43467</v>
      </c>
      <c r="B1194" s="77">
        <v>30</v>
      </c>
    </row>
    <row r="1195" spans="1:2" x14ac:dyDescent="0.15">
      <c r="A1195" s="79">
        <v>43468</v>
      </c>
      <c r="B1195" s="77">
        <v>135</v>
      </c>
    </row>
    <row r="1196" spans="1:2" x14ac:dyDescent="0.15">
      <c r="A1196" s="79">
        <v>43469</v>
      </c>
      <c r="B1196" s="77">
        <v>0</v>
      </c>
    </row>
    <row r="1197" spans="1:2" x14ac:dyDescent="0.15">
      <c r="A1197" s="79">
        <v>43470</v>
      </c>
      <c r="B1197" s="77">
        <v>1</v>
      </c>
    </row>
    <row r="1198" spans="1:2" x14ac:dyDescent="0.15">
      <c r="A1198" s="79">
        <v>43471</v>
      </c>
      <c r="B1198" s="77">
        <v>0</v>
      </c>
    </row>
    <row r="1199" spans="1:2" x14ac:dyDescent="0.15">
      <c r="A1199" s="79">
        <v>43472</v>
      </c>
      <c r="B1199" s="77">
        <v>120</v>
      </c>
    </row>
    <row r="1200" spans="1:2" x14ac:dyDescent="0.15">
      <c r="A1200" s="79">
        <v>43473</v>
      </c>
      <c r="B1200" s="77">
        <v>0</v>
      </c>
    </row>
    <row r="1201" spans="1:2" x14ac:dyDescent="0.15">
      <c r="A1201" s="79">
        <v>43474</v>
      </c>
      <c r="B1201" s="77">
        <v>64</v>
      </c>
    </row>
    <row r="1202" spans="1:2" x14ac:dyDescent="0.15">
      <c r="A1202" s="79">
        <v>43475</v>
      </c>
      <c r="B1202" s="77">
        <v>0</v>
      </c>
    </row>
    <row r="1203" spans="1:2" x14ac:dyDescent="0.15">
      <c r="A1203" s="79">
        <v>43476</v>
      </c>
      <c r="B1203" s="77">
        <v>0</v>
      </c>
    </row>
    <row r="1204" spans="1:2" x14ac:dyDescent="0.15">
      <c r="A1204" s="79">
        <v>43477</v>
      </c>
      <c r="B1204" s="77">
        <v>14</v>
      </c>
    </row>
    <row r="1205" spans="1:2" x14ac:dyDescent="0.15">
      <c r="A1205" s="79">
        <v>43478</v>
      </c>
      <c r="B1205" s="77">
        <v>125</v>
      </c>
    </row>
    <row r="1206" spans="1:2" x14ac:dyDescent="0.15">
      <c r="A1206" s="79">
        <v>43479</v>
      </c>
      <c r="B1206" s="77">
        <v>186</v>
      </c>
    </row>
    <row r="1207" spans="1:2" x14ac:dyDescent="0.15">
      <c r="A1207" s="79">
        <v>43480</v>
      </c>
      <c r="B1207" s="77">
        <v>21</v>
      </c>
    </row>
    <row r="1208" spans="1:2" x14ac:dyDescent="0.15">
      <c r="A1208" s="79">
        <v>43481</v>
      </c>
      <c r="B1208" s="77">
        <v>0</v>
      </c>
    </row>
    <row r="1209" spans="1:2" x14ac:dyDescent="0.15">
      <c r="A1209" s="79">
        <v>43482</v>
      </c>
      <c r="B1209" s="77">
        <v>150</v>
      </c>
    </row>
    <row r="1210" spans="1:2" x14ac:dyDescent="0.15">
      <c r="A1210" s="79">
        <v>43483</v>
      </c>
      <c r="B1210" s="77">
        <v>217</v>
      </c>
    </row>
    <row r="1211" spans="1:2" x14ac:dyDescent="0.15">
      <c r="A1211" s="79">
        <v>43484</v>
      </c>
      <c r="B1211" s="77">
        <v>24</v>
      </c>
    </row>
    <row r="1212" spans="1:2" x14ac:dyDescent="0.15">
      <c r="A1212" s="79">
        <v>43485</v>
      </c>
      <c r="B1212" s="77">
        <v>43</v>
      </c>
    </row>
    <row r="1213" spans="1:2" x14ac:dyDescent="0.15">
      <c r="A1213" s="79">
        <v>43486</v>
      </c>
      <c r="B1213" s="77">
        <v>141</v>
      </c>
    </row>
    <row r="1214" spans="1:2" x14ac:dyDescent="0.15">
      <c r="A1214" s="79">
        <v>43487</v>
      </c>
      <c r="B1214" s="77">
        <v>253</v>
      </c>
    </row>
    <row r="1215" spans="1:2" x14ac:dyDescent="0.15">
      <c r="A1215" s="79">
        <v>43488</v>
      </c>
      <c r="B1215" s="77">
        <v>36</v>
      </c>
    </row>
    <row r="1216" spans="1:2" x14ac:dyDescent="0.15">
      <c r="A1216" s="79">
        <v>43489</v>
      </c>
      <c r="B1216" s="77">
        <v>0</v>
      </c>
    </row>
    <row r="1217" spans="1:2" x14ac:dyDescent="0.15">
      <c r="A1217" s="79">
        <v>43490</v>
      </c>
      <c r="B1217" s="77">
        <v>0</v>
      </c>
    </row>
    <row r="1218" spans="1:2" x14ac:dyDescent="0.15">
      <c r="A1218" s="79">
        <v>43491</v>
      </c>
      <c r="B1218" s="77">
        <v>0</v>
      </c>
    </row>
    <row r="1219" spans="1:2" x14ac:dyDescent="0.15">
      <c r="A1219" s="79">
        <v>43492</v>
      </c>
      <c r="B1219" s="77">
        <v>79</v>
      </c>
    </row>
    <row r="1220" spans="1:2" x14ac:dyDescent="0.15">
      <c r="A1220" s="79">
        <v>43493</v>
      </c>
      <c r="B1220" s="77">
        <v>212</v>
      </c>
    </row>
    <row r="1221" spans="1:2" x14ac:dyDescent="0.15">
      <c r="A1221" s="79">
        <v>43494</v>
      </c>
      <c r="B1221" s="77">
        <v>0</v>
      </c>
    </row>
    <row r="1222" spans="1:2" x14ac:dyDescent="0.15">
      <c r="A1222" s="79">
        <v>43495</v>
      </c>
      <c r="B1222" s="77">
        <v>0</v>
      </c>
    </row>
    <row r="1223" spans="1:2" x14ac:dyDescent="0.15">
      <c r="A1223" s="79">
        <v>43496</v>
      </c>
      <c r="B1223" s="77">
        <v>0</v>
      </c>
    </row>
    <row r="1224" spans="1:2" x14ac:dyDescent="0.15">
      <c r="A1224" s="79">
        <v>43497</v>
      </c>
      <c r="B1224" s="77">
        <v>0</v>
      </c>
    </row>
    <row r="1225" spans="1:2" x14ac:dyDescent="0.15">
      <c r="A1225" s="79">
        <v>43498</v>
      </c>
      <c r="B1225" s="77">
        <v>82</v>
      </c>
    </row>
    <row r="1226" spans="1:2" x14ac:dyDescent="0.15">
      <c r="A1226" s="79">
        <v>43499</v>
      </c>
      <c r="B1226" s="77">
        <v>53</v>
      </c>
    </row>
    <row r="1227" spans="1:2" x14ac:dyDescent="0.15">
      <c r="A1227" s="79">
        <v>43500</v>
      </c>
      <c r="B1227" s="77">
        <v>44</v>
      </c>
    </row>
    <row r="1228" spans="1:2" x14ac:dyDescent="0.15">
      <c r="A1228" s="79">
        <v>43501</v>
      </c>
      <c r="B1228" s="77">
        <v>101</v>
      </c>
    </row>
    <row r="1229" spans="1:2" x14ac:dyDescent="0.15">
      <c r="A1229" s="79">
        <v>43502</v>
      </c>
      <c r="B1229" s="77">
        <v>0</v>
      </c>
    </row>
    <row r="1230" spans="1:2" x14ac:dyDescent="0.15">
      <c r="A1230" s="79">
        <v>43503</v>
      </c>
      <c r="B1230" s="77">
        <v>0</v>
      </c>
    </row>
    <row r="1231" spans="1:2" x14ac:dyDescent="0.15">
      <c r="A1231" s="79">
        <v>43504</v>
      </c>
      <c r="B1231" s="77">
        <v>0</v>
      </c>
    </row>
    <row r="1232" spans="1:2" x14ac:dyDescent="0.15">
      <c r="A1232" s="79">
        <v>43505</v>
      </c>
      <c r="B1232" s="77">
        <v>49</v>
      </c>
    </row>
    <row r="1233" spans="1:2" x14ac:dyDescent="0.15">
      <c r="A1233" s="79">
        <v>43506</v>
      </c>
      <c r="B1233" s="77">
        <v>168</v>
      </c>
    </row>
    <row r="1234" spans="1:2" x14ac:dyDescent="0.15">
      <c r="A1234" s="79">
        <v>43507</v>
      </c>
      <c r="B1234" s="77">
        <v>102</v>
      </c>
    </row>
    <row r="1235" spans="1:2" x14ac:dyDescent="0.15">
      <c r="A1235" s="79">
        <v>43508</v>
      </c>
      <c r="B1235" s="77">
        <v>1</v>
      </c>
    </row>
    <row r="1236" spans="1:2" x14ac:dyDescent="0.15">
      <c r="A1236" s="79">
        <v>43509</v>
      </c>
      <c r="B1236" s="77">
        <v>75</v>
      </c>
    </row>
    <row r="1237" spans="1:2" x14ac:dyDescent="0.15">
      <c r="A1237" s="79">
        <v>43510</v>
      </c>
      <c r="B1237" s="77">
        <v>0</v>
      </c>
    </row>
    <row r="1238" spans="1:2" x14ac:dyDescent="0.15">
      <c r="A1238" s="79">
        <v>43511</v>
      </c>
      <c r="B1238" s="77">
        <v>0</v>
      </c>
    </row>
    <row r="1239" spans="1:2" x14ac:dyDescent="0.15">
      <c r="A1239" s="79">
        <v>43512</v>
      </c>
      <c r="B1239" s="77">
        <v>0</v>
      </c>
    </row>
    <row r="1240" spans="1:2" x14ac:dyDescent="0.15">
      <c r="A1240" s="79">
        <v>43513</v>
      </c>
      <c r="B1240" s="77">
        <v>4</v>
      </c>
    </row>
    <row r="1241" spans="1:2" x14ac:dyDescent="0.15">
      <c r="A1241" s="79">
        <v>43514</v>
      </c>
      <c r="B1241" s="77">
        <v>117</v>
      </c>
    </row>
    <row r="1242" spans="1:2" x14ac:dyDescent="0.15">
      <c r="A1242" s="79">
        <v>43515</v>
      </c>
      <c r="B1242" s="77">
        <v>66</v>
      </c>
    </row>
    <row r="1243" spans="1:2" x14ac:dyDescent="0.15">
      <c r="A1243" s="79">
        <v>43516</v>
      </c>
      <c r="B1243" s="77">
        <v>14</v>
      </c>
    </row>
    <row r="1244" spans="1:2" x14ac:dyDescent="0.15">
      <c r="A1244" s="79">
        <v>43517</v>
      </c>
      <c r="B1244" s="77">
        <v>114</v>
      </c>
    </row>
    <row r="1245" spans="1:2" x14ac:dyDescent="0.15">
      <c r="A1245" s="79">
        <v>43518</v>
      </c>
      <c r="B1245" s="77">
        <v>201</v>
      </c>
    </row>
    <row r="1246" spans="1:2" x14ac:dyDescent="0.15">
      <c r="A1246" s="79">
        <v>43519</v>
      </c>
      <c r="B1246" s="77">
        <v>179</v>
      </c>
    </row>
    <row r="1247" spans="1:2" x14ac:dyDescent="0.15">
      <c r="A1247" s="79">
        <v>43520</v>
      </c>
      <c r="B1247" s="77">
        <v>112</v>
      </c>
    </row>
    <row r="1248" spans="1:2" x14ac:dyDescent="0.15">
      <c r="A1248" s="79">
        <v>43521</v>
      </c>
      <c r="B1248" s="77">
        <v>4</v>
      </c>
    </row>
    <row r="1249" spans="1:2" x14ac:dyDescent="0.15">
      <c r="A1249" s="79">
        <v>43522</v>
      </c>
      <c r="B1249" s="77">
        <v>0</v>
      </c>
    </row>
    <row r="1250" spans="1:2" x14ac:dyDescent="0.15">
      <c r="A1250" s="79">
        <v>43523</v>
      </c>
      <c r="B1250" s="77">
        <v>0</v>
      </c>
    </row>
    <row r="1251" spans="1:2" x14ac:dyDescent="0.15">
      <c r="A1251" s="79">
        <v>43524</v>
      </c>
      <c r="B1251" s="77">
        <v>0</v>
      </c>
    </row>
    <row r="1252" spans="1:2" x14ac:dyDescent="0.15">
      <c r="A1252" s="79">
        <v>43525</v>
      </c>
      <c r="B1252" s="77">
        <v>37</v>
      </c>
    </row>
    <row r="1253" spans="1:2" x14ac:dyDescent="0.15">
      <c r="A1253" s="79">
        <v>43526</v>
      </c>
      <c r="B1253" s="77">
        <v>0</v>
      </c>
    </row>
    <row r="1254" spans="1:2" x14ac:dyDescent="0.15">
      <c r="A1254" s="79">
        <v>43527</v>
      </c>
      <c r="B1254" s="77">
        <v>151</v>
      </c>
    </row>
    <row r="1255" spans="1:2" x14ac:dyDescent="0.15">
      <c r="A1255" s="79">
        <v>43528</v>
      </c>
      <c r="B1255" s="77">
        <v>109</v>
      </c>
    </row>
    <row r="1256" spans="1:2" x14ac:dyDescent="0.15">
      <c r="A1256" s="79">
        <v>43529</v>
      </c>
      <c r="B1256" s="77">
        <v>84</v>
      </c>
    </row>
    <row r="1257" spans="1:2" x14ac:dyDescent="0.15">
      <c r="A1257" s="79">
        <v>43530</v>
      </c>
      <c r="B1257" s="77">
        <v>62</v>
      </c>
    </row>
    <row r="1258" spans="1:2" x14ac:dyDescent="0.15">
      <c r="A1258" s="79">
        <v>43531</v>
      </c>
      <c r="B1258" s="77">
        <v>61</v>
      </c>
    </row>
    <row r="1259" spans="1:2" x14ac:dyDescent="0.15">
      <c r="A1259" s="79">
        <v>43532</v>
      </c>
      <c r="B1259" s="77">
        <v>177</v>
      </c>
    </row>
    <row r="1260" spans="1:2" x14ac:dyDescent="0.15">
      <c r="A1260" s="79">
        <v>43533</v>
      </c>
      <c r="B1260" s="77">
        <v>66</v>
      </c>
    </row>
    <row r="1261" spans="1:2" x14ac:dyDescent="0.15">
      <c r="A1261" s="79">
        <v>43534</v>
      </c>
      <c r="B1261" s="77">
        <v>0</v>
      </c>
    </row>
    <row r="1262" spans="1:2" x14ac:dyDescent="0.15">
      <c r="A1262" s="79">
        <v>43535</v>
      </c>
      <c r="B1262" s="77">
        <v>52</v>
      </c>
    </row>
    <row r="1263" spans="1:2" x14ac:dyDescent="0.15">
      <c r="A1263" s="79">
        <v>43536</v>
      </c>
      <c r="B1263" s="77">
        <v>0</v>
      </c>
    </row>
    <row r="1264" spans="1:2" x14ac:dyDescent="0.15">
      <c r="A1264" s="79">
        <v>43537</v>
      </c>
      <c r="B1264" s="77">
        <v>55</v>
      </c>
    </row>
    <row r="1265" spans="1:2" x14ac:dyDescent="0.15">
      <c r="A1265" s="79">
        <v>43538</v>
      </c>
      <c r="B1265" s="77">
        <v>0</v>
      </c>
    </row>
    <row r="1266" spans="1:2" x14ac:dyDescent="0.15">
      <c r="A1266" s="79">
        <v>43539</v>
      </c>
      <c r="B1266" s="77">
        <v>94</v>
      </c>
    </row>
    <row r="1267" spans="1:2" x14ac:dyDescent="0.15">
      <c r="A1267" s="79">
        <v>43540</v>
      </c>
      <c r="B1267" s="77">
        <v>0</v>
      </c>
    </row>
    <row r="1268" spans="1:2" x14ac:dyDescent="0.15">
      <c r="A1268" s="79">
        <v>43541</v>
      </c>
      <c r="B1268" s="77">
        <v>37</v>
      </c>
    </row>
    <row r="1269" spans="1:2" x14ac:dyDescent="0.15">
      <c r="A1269" s="79">
        <v>43542</v>
      </c>
      <c r="B1269" s="77">
        <v>95</v>
      </c>
    </row>
    <row r="1270" spans="1:2" x14ac:dyDescent="0.15">
      <c r="A1270" s="79">
        <v>43543</v>
      </c>
      <c r="B1270" s="77">
        <v>112</v>
      </c>
    </row>
    <row r="1271" spans="1:2" x14ac:dyDescent="0.15">
      <c r="A1271" s="79">
        <v>43544</v>
      </c>
      <c r="B1271" s="77">
        <v>220</v>
      </c>
    </row>
    <row r="1272" spans="1:2" x14ac:dyDescent="0.15">
      <c r="A1272" s="79">
        <v>43545</v>
      </c>
      <c r="B1272" s="77">
        <v>69</v>
      </c>
    </row>
    <row r="1273" spans="1:2" x14ac:dyDescent="0.15">
      <c r="A1273" s="79">
        <v>43546</v>
      </c>
      <c r="B1273" s="77">
        <v>61</v>
      </c>
    </row>
    <row r="1274" spans="1:2" x14ac:dyDescent="0.15">
      <c r="A1274" s="79">
        <v>43547</v>
      </c>
      <c r="B1274" s="77">
        <v>0</v>
      </c>
    </row>
    <row r="1275" spans="1:2" x14ac:dyDescent="0.15">
      <c r="A1275" s="79">
        <v>43548</v>
      </c>
      <c r="B1275" s="77">
        <v>2</v>
      </c>
    </row>
    <row r="1276" spans="1:2" x14ac:dyDescent="0.15">
      <c r="A1276" s="79">
        <v>43549</v>
      </c>
      <c r="B1276" s="77">
        <v>187</v>
      </c>
    </row>
    <row r="1277" spans="1:2" x14ac:dyDescent="0.15">
      <c r="A1277" s="79">
        <v>43550</v>
      </c>
      <c r="B1277" s="77">
        <v>57</v>
      </c>
    </row>
    <row r="1278" spans="1:2" x14ac:dyDescent="0.15">
      <c r="A1278" s="79">
        <v>43551</v>
      </c>
      <c r="B1278" s="77">
        <v>74</v>
      </c>
    </row>
    <row r="1279" spans="1:2" x14ac:dyDescent="0.15">
      <c r="A1279" s="79">
        <v>43552</v>
      </c>
      <c r="B1279" s="77">
        <v>40</v>
      </c>
    </row>
    <row r="1280" spans="1:2" x14ac:dyDescent="0.15">
      <c r="A1280" s="79">
        <v>43553</v>
      </c>
      <c r="B1280" s="77">
        <v>2</v>
      </c>
    </row>
    <row r="1281" spans="1:2" x14ac:dyDescent="0.15">
      <c r="A1281" s="79">
        <v>43554</v>
      </c>
      <c r="B1281" s="77">
        <v>0</v>
      </c>
    </row>
    <row r="1282" spans="1:2" x14ac:dyDescent="0.15">
      <c r="A1282" s="79">
        <v>43555</v>
      </c>
      <c r="B1282" s="77">
        <v>0</v>
      </c>
    </row>
    <row r="1283" spans="1:2" x14ac:dyDescent="0.15">
      <c r="A1283" s="79">
        <v>43556</v>
      </c>
      <c r="B1283" s="77">
        <v>4</v>
      </c>
    </row>
    <row r="1284" spans="1:2" x14ac:dyDescent="0.15">
      <c r="A1284" s="79">
        <v>43557</v>
      </c>
      <c r="B1284" s="77">
        <v>0</v>
      </c>
    </row>
    <row r="1285" spans="1:2" x14ac:dyDescent="0.15">
      <c r="A1285" s="79">
        <v>43558</v>
      </c>
      <c r="B1285" s="77">
        <v>64</v>
      </c>
    </row>
    <row r="1286" spans="1:2" x14ac:dyDescent="0.15">
      <c r="A1286" s="79">
        <v>43559</v>
      </c>
      <c r="B1286" s="77">
        <v>88</v>
      </c>
    </row>
    <row r="1287" spans="1:2" x14ac:dyDescent="0.15">
      <c r="A1287" s="79">
        <v>43560</v>
      </c>
      <c r="B1287" s="77">
        <v>28</v>
      </c>
    </row>
    <row r="1288" spans="1:2" x14ac:dyDescent="0.15">
      <c r="A1288" s="79">
        <v>43561</v>
      </c>
      <c r="B1288" s="77">
        <v>40</v>
      </c>
    </row>
    <row r="1289" spans="1:2" x14ac:dyDescent="0.15">
      <c r="A1289" s="79">
        <v>43562</v>
      </c>
      <c r="B1289" s="77">
        <v>27</v>
      </c>
    </row>
    <row r="1290" spans="1:2" x14ac:dyDescent="0.15">
      <c r="A1290" s="79">
        <v>43563</v>
      </c>
      <c r="B1290" s="77">
        <v>0</v>
      </c>
    </row>
    <row r="1291" spans="1:2" x14ac:dyDescent="0.15">
      <c r="A1291" s="79">
        <v>43564</v>
      </c>
      <c r="B1291" s="77">
        <v>25</v>
      </c>
    </row>
    <row r="1292" spans="1:2" x14ac:dyDescent="0.15">
      <c r="A1292" s="79">
        <v>43565</v>
      </c>
      <c r="B1292" s="77">
        <v>0</v>
      </c>
    </row>
    <row r="1293" spans="1:2" x14ac:dyDescent="0.15">
      <c r="A1293" s="79">
        <v>43566</v>
      </c>
      <c r="B1293" s="77">
        <v>83</v>
      </c>
    </row>
    <row r="1294" spans="1:2" x14ac:dyDescent="0.15">
      <c r="A1294" s="79">
        <v>43567</v>
      </c>
      <c r="B1294" s="77">
        <v>103</v>
      </c>
    </row>
    <row r="1295" spans="1:2" x14ac:dyDescent="0.15">
      <c r="A1295" s="79">
        <v>43568</v>
      </c>
      <c r="B1295" s="77">
        <v>0</v>
      </c>
    </row>
    <row r="1296" spans="1:2" x14ac:dyDescent="0.15">
      <c r="A1296" s="79">
        <v>43569</v>
      </c>
      <c r="B1296" s="77">
        <v>171</v>
      </c>
    </row>
    <row r="1297" spans="1:2" x14ac:dyDescent="0.15">
      <c r="A1297" s="79">
        <v>43570</v>
      </c>
      <c r="B1297" s="77">
        <v>102</v>
      </c>
    </row>
    <row r="1298" spans="1:2" x14ac:dyDescent="0.15">
      <c r="A1298" s="79">
        <v>43571</v>
      </c>
      <c r="B1298" s="77">
        <v>202</v>
      </c>
    </row>
    <row r="1299" spans="1:2" x14ac:dyDescent="0.15">
      <c r="A1299" s="79">
        <v>43572</v>
      </c>
      <c r="B1299" s="77">
        <v>35</v>
      </c>
    </row>
    <row r="1300" spans="1:2" x14ac:dyDescent="0.15">
      <c r="A1300" s="79">
        <v>43573</v>
      </c>
      <c r="B1300" s="77">
        <v>45</v>
      </c>
    </row>
    <row r="1301" spans="1:2" x14ac:dyDescent="0.15">
      <c r="A1301" s="79">
        <v>43574</v>
      </c>
      <c r="B1301" s="77">
        <v>0</v>
      </c>
    </row>
    <row r="1302" spans="1:2" x14ac:dyDescent="0.15">
      <c r="A1302" s="79">
        <v>43575</v>
      </c>
      <c r="B1302" s="77">
        <v>29</v>
      </c>
    </row>
    <row r="1303" spans="1:2" x14ac:dyDescent="0.15">
      <c r="A1303" s="79">
        <v>43576</v>
      </c>
      <c r="B1303" s="77">
        <v>21</v>
      </c>
    </row>
    <row r="1304" spans="1:2" x14ac:dyDescent="0.15">
      <c r="A1304" s="79">
        <v>43577</v>
      </c>
      <c r="B1304" s="77">
        <v>33</v>
      </c>
    </row>
    <row r="1305" spans="1:2" x14ac:dyDescent="0.15">
      <c r="A1305" s="79">
        <v>43578</v>
      </c>
      <c r="B1305" s="77">
        <v>158</v>
      </c>
    </row>
    <row r="1306" spans="1:2" x14ac:dyDescent="0.15">
      <c r="A1306" s="79">
        <v>43579</v>
      </c>
      <c r="B1306" s="77">
        <v>96</v>
      </c>
    </row>
    <row r="1307" spans="1:2" x14ac:dyDescent="0.15">
      <c r="A1307" s="79">
        <v>43580</v>
      </c>
      <c r="B1307" s="77">
        <v>171</v>
      </c>
    </row>
    <row r="1308" spans="1:2" x14ac:dyDescent="0.15">
      <c r="A1308" s="79">
        <v>43581</v>
      </c>
      <c r="B1308" s="77">
        <v>73</v>
      </c>
    </row>
    <row r="1309" spans="1:2" x14ac:dyDescent="0.15">
      <c r="A1309" s="79">
        <v>43582</v>
      </c>
      <c r="B1309" s="77">
        <v>52</v>
      </c>
    </row>
    <row r="1310" spans="1:2" x14ac:dyDescent="0.15">
      <c r="A1310" s="79">
        <v>43583</v>
      </c>
      <c r="B1310" s="77">
        <v>82</v>
      </c>
    </row>
    <row r="1311" spans="1:2" x14ac:dyDescent="0.15">
      <c r="A1311" s="79">
        <v>43584</v>
      </c>
      <c r="B1311" s="77">
        <v>48</v>
      </c>
    </row>
    <row r="1312" spans="1:2" x14ac:dyDescent="0.15">
      <c r="A1312" s="79">
        <v>43585</v>
      </c>
      <c r="B1312" s="77">
        <v>76</v>
      </c>
    </row>
    <row r="1313" spans="1:2" x14ac:dyDescent="0.15">
      <c r="A1313" s="79">
        <v>43586</v>
      </c>
      <c r="B1313" s="77">
        <v>0</v>
      </c>
    </row>
    <row r="1314" spans="1:2" x14ac:dyDescent="0.15">
      <c r="A1314" s="79">
        <v>43587</v>
      </c>
      <c r="B1314" s="77">
        <v>28</v>
      </c>
    </row>
    <row r="1315" spans="1:2" x14ac:dyDescent="0.15">
      <c r="A1315" s="79">
        <v>43588</v>
      </c>
      <c r="B1315" s="77">
        <v>107</v>
      </c>
    </row>
    <row r="1316" spans="1:2" x14ac:dyDescent="0.15">
      <c r="A1316" s="79">
        <v>43589</v>
      </c>
      <c r="B1316" s="77">
        <v>102</v>
      </c>
    </row>
    <row r="1317" spans="1:2" x14ac:dyDescent="0.15">
      <c r="A1317" s="79">
        <v>43590</v>
      </c>
      <c r="B1317" s="77">
        <v>0</v>
      </c>
    </row>
    <row r="1318" spans="1:2" x14ac:dyDescent="0.15">
      <c r="A1318" s="79">
        <v>43591</v>
      </c>
      <c r="B1318" s="77">
        <v>4</v>
      </c>
    </row>
    <row r="1319" spans="1:2" x14ac:dyDescent="0.15">
      <c r="A1319" s="79">
        <v>43592</v>
      </c>
      <c r="B1319" s="77">
        <v>0</v>
      </c>
    </row>
    <row r="1320" spans="1:2" x14ac:dyDescent="0.15">
      <c r="A1320" s="79">
        <v>43593</v>
      </c>
      <c r="B1320" s="77">
        <v>16</v>
      </c>
    </row>
    <row r="1321" spans="1:2" x14ac:dyDescent="0.15">
      <c r="A1321" s="79">
        <v>43594</v>
      </c>
      <c r="B1321" s="77">
        <v>172</v>
      </c>
    </row>
    <row r="1322" spans="1:2" x14ac:dyDescent="0.15">
      <c r="A1322" s="79">
        <v>43595</v>
      </c>
      <c r="B1322" s="77">
        <v>56</v>
      </c>
    </row>
    <row r="1323" spans="1:2" x14ac:dyDescent="0.15">
      <c r="A1323" s="79">
        <v>43596</v>
      </c>
      <c r="B1323" s="77">
        <v>14</v>
      </c>
    </row>
    <row r="1324" spans="1:2" x14ac:dyDescent="0.15">
      <c r="A1324" s="79">
        <v>43597</v>
      </c>
      <c r="B1324" s="77">
        <v>163</v>
      </c>
    </row>
    <row r="1325" spans="1:2" x14ac:dyDescent="0.15">
      <c r="A1325" s="79">
        <v>43598</v>
      </c>
      <c r="B1325" s="77">
        <v>143</v>
      </c>
    </row>
    <row r="1326" spans="1:2" x14ac:dyDescent="0.15">
      <c r="A1326" s="79">
        <v>43599</v>
      </c>
      <c r="B1326" s="77">
        <v>165</v>
      </c>
    </row>
    <row r="1327" spans="1:2" x14ac:dyDescent="0.15">
      <c r="A1327" s="79">
        <v>43600</v>
      </c>
      <c r="B1327" s="77">
        <v>96</v>
      </c>
    </row>
    <row r="1328" spans="1:2" x14ac:dyDescent="0.15">
      <c r="A1328" s="79">
        <v>43601</v>
      </c>
      <c r="B1328" s="77">
        <v>54</v>
      </c>
    </row>
    <row r="1329" spans="1:2" x14ac:dyDescent="0.15">
      <c r="A1329" s="79">
        <v>43602</v>
      </c>
      <c r="B1329" s="77">
        <v>155</v>
      </c>
    </row>
    <row r="1330" spans="1:2" x14ac:dyDescent="0.15">
      <c r="A1330" s="79">
        <v>43603</v>
      </c>
      <c r="B1330" s="77">
        <v>25</v>
      </c>
    </row>
    <row r="1331" spans="1:2" x14ac:dyDescent="0.15">
      <c r="A1331" s="79">
        <v>43604</v>
      </c>
      <c r="B1331" s="77">
        <v>27</v>
      </c>
    </row>
    <row r="1332" spans="1:2" x14ac:dyDescent="0.15">
      <c r="A1332" s="79">
        <v>43605</v>
      </c>
      <c r="B1332" s="77">
        <v>46</v>
      </c>
    </row>
    <row r="1333" spans="1:2" x14ac:dyDescent="0.15">
      <c r="A1333" s="79">
        <v>43606</v>
      </c>
      <c r="B1333" s="77">
        <v>76</v>
      </c>
    </row>
    <row r="1334" spans="1:2" x14ac:dyDescent="0.15">
      <c r="A1334" s="79">
        <v>43607</v>
      </c>
      <c r="B1334" s="77">
        <v>243</v>
      </c>
    </row>
    <row r="1335" spans="1:2" x14ac:dyDescent="0.15">
      <c r="A1335" s="79">
        <v>43608</v>
      </c>
      <c r="B1335" s="77">
        <v>49</v>
      </c>
    </row>
    <row r="1336" spans="1:2" x14ac:dyDescent="0.15">
      <c r="A1336" s="79">
        <v>43609</v>
      </c>
      <c r="B1336" s="77">
        <v>197</v>
      </c>
    </row>
    <row r="1337" spans="1:2" x14ac:dyDescent="0.15">
      <c r="A1337" s="79">
        <v>43610</v>
      </c>
      <c r="B1337" s="77">
        <v>33</v>
      </c>
    </row>
    <row r="1338" spans="1:2" x14ac:dyDescent="0.15">
      <c r="A1338" s="79">
        <v>43611</v>
      </c>
      <c r="B1338" s="77">
        <v>220</v>
      </c>
    </row>
    <row r="1339" spans="1:2" x14ac:dyDescent="0.15">
      <c r="A1339" s="79">
        <v>43612</v>
      </c>
      <c r="B1339" s="77">
        <v>46</v>
      </c>
    </row>
    <row r="1340" spans="1:2" x14ac:dyDescent="0.15">
      <c r="A1340" s="79">
        <v>43613</v>
      </c>
      <c r="B1340" s="77">
        <v>239</v>
      </c>
    </row>
    <row r="1341" spans="1:2" x14ac:dyDescent="0.15">
      <c r="A1341" s="79">
        <v>43614</v>
      </c>
      <c r="B1341" s="77">
        <v>83</v>
      </c>
    </row>
    <row r="1342" spans="1:2" x14ac:dyDescent="0.15">
      <c r="A1342" s="79">
        <v>43615</v>
      </c>
      <c r="B1342" s="77">
        <v>47</v>
      </c>
    </row>
    <row r="1343" spans="1:2" x14ac:dyDescent="0.15">
      <c r="A1343" s="79">
        <v>43616</v>
      </c>
      <c r="B1343" s="77">
        <v>45</v>
      </c>
    </row>
    <row r="1344" spans="1:2" x14ac:dyDescent="0.15">
      <c r="A1344" s="79">
        <v>43617</v>
      </c>
      <c r="B1344" s="77">
        <v>43</v>
      </c>
    </row>
    <row r="1345" spans="1:2" x14ac:dyDescent="0.15">
      <c r="A1345" s="79">
        <v>43618</v>
      </c>
      <c r="B1345" s="77">
        <v>31</v>
      </c>
    </row>
    <row r="1346" spans="1:2" x14ac:dyDescent="0.15">
      <c r="A1346" s="79">
        <v>43619</v>
      </c>
      <c r="B1346" s="77">
        <v>167</v>
      </c>
    </row>
    <row r="1347" spans="1:2" x14ac:dyDescent="0.15">
      <c r="A1347" s="79">
        <v>43620</v>
      </c>
      <c r="B1347" s="77">
        <v>264</v>
      </c>
    </row>
    <row r="1348" spans="1:2" x14ac:dyDescent="0.15">
      <c r="A1348" s="79">
        <v>43621</v>
      </c>
      <c r="B1348" s="77">
        <v>83</v>
      </c>
    </row>
    <row r="1349" spans="1:2" x14ac:dyDescent="0.15">
      <c r="A1349" s="79">
        <v>43622</v>
      </c>
      <c r="B1349" s="77">
        <v>50</v>
      </c>
    </row>
    <row r="1350" spans="1:2" x14ac:dyDescent="0.15">
      <c r="A1350" s="79">
        <v>43623</v>
      </c>
      <c r="B1350" s="77">
        <v>128</v>
      </c>
    </row>
    <row r="1351" spans="1:2" x14ac:dyDescent="0.15">
      <c r="A1351" s="79">
        <v>43624</v>
      </c>
      <c r="B1351" s="77">
        <v>50</v>
      </c>
    </row>
    <row r="1352" spans="1:2" x14ac:dyDescent="0.15">
      <c r="A1352" s="79">
        <v>43625</v>
      </c>
      <c r="B1352" s="77">
        <v>125</v>
      </c>
    </row>
    <row r="1353" spans="1:2" x14ac:dyDescent="0.15">
      <c r="A1353" s="79">
        <v>43626</v>
      </c>
      <c r="B1353" s="77">
        <v>21</v>
      </c>
    </row>
    <row r="1354" spans="1:2" x14ac:dyDescent="0.15">
      <c r="A1354" s="79">
        <v>43627</v>
      </c>
      <c r="B1354" s="77">
        <v>138</v>
      </c>
    </row>
    <row r="1355" spans="1:2" x14ac:dyDescent="0.15">
      <c r="A1355" s="79">
        <v>43628</v>
      </c>
      <c r="B1355" s="77">
        <v>98</v>
      </c>
    </row>
    <row r="1356" spans="1:2" x14ac:dyDescent="0.15">
      <c r="A1356" s="79">
        <v>43629</v>
      </c>
      <c r="B1356" s="77">
        <v>127</v>
      </c>
    </row>
    <row r="1357" spans="1:2" x14ac:dyDescent="0.15">
      <c r="A1357" s="79">
        <v>43630</v>
      </c>
      <c r="B1357" s="77">
        <v>88</v>
      </c>
    </row>
    <row r="1358" spans="1:2" x14ac:dyDescent="0.15">
      <c r="A1358" s="79">
        <v>43631</v>
      </c>
      <c r="B1358" s="77">
        <v>63</v>
      </c>
    </row>
    <row r="1359" spans="1:2" x14ac:dyDescent="0.15">
      <c r="A1359" s="79">
        <v>43632</v>
      </c>
      <c r="B1359" s="77">
        <v>94</v>
      </c>
    </row>
    <row r="1360" spans="1:2" x14ac:dyDescent="0.15">
      <c r="A1360" s="79">
        <v>43633</v>
      </c>
      <c r="B1360" s="77">
        <v>89</v>
      </c>
    </row>
    <row r="1361" spans="1:2" x14ac:dyDescent="0.15">
      <c r="A1361" s="79">
        <v>43634</v>
      </c>
      <c r="B1361" s="77">
        <v>273</v>
      </c>
    </row>
    <row r="1362" spans="1:2" x14ac:dyDescent="0.15">
      <c r="A1362" s="79">
        <v>43635</v>
      </c>
      <c r="B1362" s="77">
        <v>244</v>
      </c>
    </row>
    <row r="1363" spans="1:2" x14ac:dyDescent="0.15">
      <c r="A1363" s="79">
        <v>43636</v>
      </c>
      <c r="B1363" s="77">
        <v>158</v>
      </c>
    </row>
    <row r="1364" spans="1:2" x14ac:dyDescent="0.15">
      <c r="A1364" s="79">
        <v>43637</v>
      </c>
      <c r="B1364" s="77">
        <v>115</v>
      </c>
    </row>
    <row r="1365" spans="1:2" x14ac:dyDescent="0.15">
      <c r="A1365" s="79">
        <v>43638</v>
      </c>
      <c r="B1365" s="77">
        <v>0</v>
      </c>
    </row>
    <row r="1366" spans="1:2" x14ac:dyDescent="0.15">
      <c r="A1366" s="79">
        <v>43639</v>
      </c>
      <c r="B1366" s="77">
        <v>61</v>
      </c>
    </row>
    <row r="1367" spans="1:2" x14ac:dyDescent="0.15">
      <c r="A1367" s="79">
        <v>43640</v>
      </c>
      <c r="B1367" s="77">
        <v>146</v>
      </c>
    </row>
    <row r="1368" spans="1:2" x14ac:dyDescent="0.15">
      <c r="A1368" s="79">
        <v>43641</v>
      </c>
      <c r="B1368" s="77">
        <v>98</v>
      </c>
    </row>
    <row r="1369" spans="1:2" x14ac:dyDescent="0.15">
      <c r="A1369" s="79">
        <v>43642</v>
      </c>
      <c r="B1369" s="77">
        <v>141</v>
      </c>
    </row>
    <row r="1370" spans="1:2" x14ac:dyDescent="0.15">
      <c r="A1370" s="79">
        <v>43643</v>
      </c>
      <c r="B1370" s="77">
        <v>42</v>
      </c>
    </row>
    <row r="1371" spans="1:2" x14ac:dyDescent="0.15">
      <c r="A1371" s="79">
        <v>43644</v>
      </c>
      <c r="B1371" s="77">
        <v>13</v>
      </c>
    </row>
    <row r="1372" spans="1:2" x14ac:dyDescent="0.15">
      <c r="A1372" s="79">
        <v>43645</v>
      </c>
      <c r="B1372" s="77">
        <v>147</v>
      </c>
    </row>
    <row r="1373" spans="1:2" x14ac:dyDescent="0.15">
      <c r="A1373" s="79">
        <v>43646</v>
      </c>
      <c r="B1373" s="77">
        <v>18</v>
      </c>
    </row>
    <row r="1374" spans="1:2" x14ac:dyDescent="0.15">
      <c r="A1374" s="79">
        <v>43647</v>
      </c>
      <c r="B1374" s="77">
        <v>30</v>
      </c>
    </row>
    <row r="1375" spans="1:2" x14ac:dyDescent="0.15">
      <c r="A1375" s="79">
        <v>43648</v>
      </c>
      <c r="B1375" s="77">
        <v>149</v>
      </c>
    </row>
    <row r="1376" spans="1:2" x14ac:dyDescent="0.15">
      <c r="A1376" s="79">
        <v>43649</v>
      </c>
      <c r="B1376" s="77">
        <v>163</v>
      </c>
    </row>
    <row r="1377" spans="1:2" x14ac:dyDescent="0.15">
      <c r="A1377" s="79">
        <v>43650</v>
      </c>
      <c r="B1377" s="77">
        <v>414</v>
      </c>
    </row>
    <row r="1378" spans="1:2" x14ac:dyDescent="0.15">
      <c r="A1378" s="79">
        <v>43651</v>
      </c>
      <c r="B1378" s="77">
        <v>109</v>
      </c>
    </row>
    <row r="1379" spans="1:2" x14ac:dyDescent="0.15">
      <c r="A1379" s="79">
        <v>43652</v>
      </c>
      <c r="B1379" s="77">
        <v>50</v>
      </c>
    </row>
    <row r="1380" spans="1:2" x14ac:dyDescent="0.15">
      <c r="A1380" s="79">
        <v>43653</v>
      </c>
      <c r="B1380" s="77">
        <v>33</v>
      </c>
    </row>
    <row r="1381" spans="1:2" x14ac:dyDescent="0.15">
      <c r="A1381" s="79">
        <v>43654</v>
      </c>
      <c r="B1381" s="77">
        <v>195</v>
      </c>
    </row>
    <row r="1382" spans="1:2" x14ac:dyDescent="0.15">
      <c r="A1382" s="79">
        <v>43655</v>
      </c>
      <c r="B1382" s="77">
        <v>193</v>
      </c>
    </row>
    <row r="1383" spans="1:2" x14ac:dyDescent="0.15">
      <c r="A1383" s="79">
        <v>43656</v>
      </c>
      <c r="B1383" s="77">
        <v>100</v>
      </c>
    </row>
    <row r="1384" spans="1:2" x14ac:dyDescent="0.15">
      <c r="A1384" s="79">
        <v>43657</v>
      </c>
      <c r="B1384" s="77">
        <v>249</v>
      </c>
    </row>
    <row r="1385" spans="1:2" x14ac:dyDescent="0.15">
      <c r="A1385" s="79">
        <v>43658</v>
      </c>
      <c r="B1385" s="77">
        <v>135</v>
      </c>
    </row>
    <row r="1386" spans="1:2" x14ac:dyDescent="0.15">
      <c r="A1386" s="79">
        <v>43659</v>
      </c>
      <c r="B1386" s="77">
        <v>299</v>
      </c>
    </row>
    <row r="1387" spans="1:2" x14ac:dyDescent="0.15">
      <c r="A1387" s="79">
        <v>43660</v>
      </c>
      <c r="B1387" s="77">
        <v>192</v>
      </c>
    </row>
    <row r="1388" spans="1:2" x14ac:dyDescent="0.15">
      <c r="A1388" s="79">
        <v>43661</v>
      </c>
      <c r="B1388" s="77">
        <v>236</v>
      </c>
    </row>
    <row r="1389" spans="1:2" x14ac:dyDescent="0.15">
      <c r="A1389" s="79">
        <v>43662</v>
      </c>
      <c r="B1389" s="77">
        <v>76</v>
      </c>
    </row>
    <row r="1390" spans="1:2" x14ac:dyDescent="0.15">
      <c r="A1390" s="79">
        <v>43663</v>
      </c>
      <c r="B1390" s="77">
        <v>296</v>
      </c>
    </row>
    <row r="1391" spans="1:2" x14ac:dyDescent="0.15">
      <c r="A1391" s="79">
        <v>43664</v>
      </c>
      <c r="B1391" s="77">
        <v>168</v>
      </c>
    </row>
    <row r="1392" spans="1:2" x14ac:dyDescent="0.15">
      <c r="A1392" s="79">
        <v>43665</v>
      </c>
      <c r="B1392" s="77">
        <v>72</v>
      </c>
    </row>
    <row r="1393" spans="1:2" x14ac:dyDescent="0.15">
      <c r="A1393" s="79">
        <v>43666</v>
      </c>
      <c r="B1393" s="77">
        <v>290</v>
      </c>
    </row>
    <row r="1394" spans="1:2" x14ac:dyDescent="0.15">
      <c r="A1394" s="79">
        <v>43667</v>
      </c>
      <c r="B1394" s="77">
        <v>28</v>
      </c>
    </row>
    <row r="1395" spans="1:2" x14ac:dyDescent="0.15">
      <c r="A1395" s="79">
        <v>43668</v>
      </c>
      <c r="B1395" s="77">
        <v>54</v>
      </c>
    </row>
    <row r="1396" spans="1:2" x14ac:dyDescent="0.15">
      <c r="A1396" s="79">
        <v>43669</v>
      </c>
      <c r="B1396" s="77">
        <v>23</v>
      </c>
    </row>
    <row r="1397" spans="1:2" x14ac:dyDescent="0.15">
      <c r="A1397" s="79">
        <v>43670</v>
      </c>
      <c r="B1397" s="77">
        <v>250</v>
      </c>
    </row>
    <row r="1398" spans="1:2" x14ac:dyDescent="0.15">
      <c r="A1398" s="79">
        <v>43671</v>
      </c>
      <c r="B1398" s="77">
        <v>70</v>
      </c>
    </row>
    <row r="1399" spans="1:2" x14ac:dyDescent="0.15">
      <c r="A1399" s="79">
        <v>43672</v>
      </c>
      <c r="B1399" s="77">
        <v>62</v>
      </c>
    </row>
    <row r="1400" spans="1:2" x14ac:dyDescent="0.15">
      <c r="A1400" s="79">
        <v>43673</v>
      </c>
      <c r="B1400" s="77">
        <v>208</v>
      </c>
    </row>
    <row r="1401" spans="1:2" x14ac:dyDescent="0.15">
      <c r="A1401" s="79">
        <v>43674</v>
      </c>
      <c r="B1401" s="77">
        <v>122</v>
      </c>
    </row>
    <row r="1402" spans="1:2" x14ac:dyDescent="0.15">
      <c r="A1402" s="79">
        <v>43675</v>
      </c>
      <c r="B1402" s="77">
        <v>238</v>
      </c>
    </row>
    <row r="1403" spans="1:2" x14ac:dyDescent="0.15">
      <c r="A1403" s="79">
        <v>43676</v>
      </c>
      <c r="B1403" s="77">
        <v>177</v>
      </c>
    </row>
    <row r="1404" spans="1:2" x14ac:dyDescent="0.15">
      <c r="A1404" s="79">
        <v>43677</v>
      </c>
      <c r="B1404" s="77">
        <v>291</v>
      </c>
    </row>
    <row r="1405" spans="1:2" x14ac:dyDescent="0.15">
      <c r="A1405" s="79">
        <v>43678</v>
      </c>
      <c r="B1405" s="77">
        <v>141</v>
      </c>
    </row>
    <row r="1406" spans="1:2" x14ac:dyDescent="0.15">
      <c r="A1406" s="79">
        <v>43679</v>
      </c>
      <c r="B1406" s="77">
        <v>100</v>
      </c>
    </row>
    <row r="1407" spans="1:2" x14ac:dyDescent="0.15">
      <c r="A1407" s="79">
        <v>43680</v>
      </c>
      <c r="B1407" s="77">
        <v>152</v>
      </c>
    </row>
    <row r="1408" spans="1:2" x14ac:dyDescent="0.15">
      <c r="A1408" s="79">
        <v>43681</v>
      </c>
      <c r="B1408" s="77">
        <v>199</v>
      </c>
    </row>
    <row r="1409" spans="1:2" x14ac:dyDescent="0.15">
      <c r="A1409" s="79">
        <v>43682</v>
      </c>
      <c r="B1409" s="77">
        <v>115</v>
      </c>
    </row>
    <row r="1410" spans="1:2" x14ac:dyDescent="0.15">
      <c r="A1410" s="79">
        <v>43683</v>
      </c>
      <c r="B1410" s="77">
        <v>158</v>
      </c>
    </row>
    <row r="1411" spans="1:2" x14ac:dyDescent="0.15">
      <c r="A1411" s="79">
        <v>43684</v>
      </c>
      <c r="B1411" s="77">
        <v>73</v>
      </c>
    </row>
    <row r="1412" spans="1:2" x14ac:dyDescent="0.15">
      <c r="A1412" s="79">
        <v>43685</v>
      </c>
      <c r="B1412" s="77">
        <v>361</v>
      </c>
    </row>
    <row r="1413" spans="1:2" x14ac:dyDescent="0.15">
      <c r="A1413" s="79">
        <v>43686</v>
      </c>
      <c r="B1413" s="77">
        <v>425</v>
      </c>
    </row>
    <row r="1414" spans="1:2" x14ac:dyDescent="0.15">
      <c r="A1414" s="79">
        <v>43687</v>
      </c>
      <c r="B1414" s="77">
        <v>329</v>
      </c>
    </row>
    <row r="1415" spans="1:2" x14ac:dyDescent="0.15">
      <c r="A1415" s="79">
        <v>43688</v>
      </c>
      <c r="B1415" s="77">
        <v>109</v>
      </c>
    </row>
    <row r="1416" spans="1:2" x14ac:dyDescent="0.15">
      <c r="A1416" s="79">
        <v>43689</v>
      </c>
      <c r="B1416" s="77">
        <v>143</v>
      </c>
    </row>
    <row r="1417" spans="1:2" x14ac:dyDescent="0.15">
      <c r="A1417" s="79">
        <v>43690</v>
      </c>
      <c r="B1417" s="77">
        <v>226</v>
      </c>
    </row>
    <row r="1418" spans="1:2" x14ac:dyDescent="0.15">
      <c r="A1418" s="79">
        <v>43692</v>
      </c>
      <c r="B1418" s="77">
        <v>265</v>
      </c>
    </row>
    <row r="1419" spans="1:2" x14ac:dyDescent="0.15">
      <c r="A1419" s="79">
        <v>43693</v>
      </c>
      <c r="B1419" s="77">
        <v>488</v>
      </c>
    </row>
    <row r="1420" spans="1:2" x14ac:dyDescent="0.15">
      <c r="A1420" s="79">
        <v>43694</v>
      </c>
      <c r="B1420" s="77">
        <v>303</v>
      </c>
    </row>
    <row r="1421" spans="1:2" x14ac:dyDescent="0.15">
      <c r="A1421" s="79">
        <v>43695</v>
      </c>
      <c r="B1421" s="77">
        <v>48</v>
      </c>
    </row>
    <row r="1422" spans="1:2" x14ac:dyDescent="0.15">
      <c r="A1422" s="79">
        <v>43696</v>
      </c>
      <c r="B1422" s="77">
        <v>133</v>
      </c>
    </row>
    <row r="1423" spans="1:2" x14ac:dyDescent="0.15">
      <c r="A1423" s="79">
        <v>43697</v>
      </c>
      <c r="B1423" s="77">
        <v>293</v>
      </c>
    </row>
    <row r="1424" spans="1:2" x14ac:dyDescent="0.15">
      <c r="A1424" s="79">
        <v>43698</v>
      </c>
      <c r="B1424" s="77">
        <v>281</v>
      </c>
    </row>
    <row r="1425" spans="1:2" x14ac:dyDescent="0.15">
      <c r="A1425" s="79">
        <v>43699</v>
      </c>
      <c r="B1425" s="77">
        <v>448</v>
      </c>
    </row>
    <row r="1426" spans="1:2" x14ac:dyDescent="0.15">
      <c r="A1426" s="79">
        <v>43700</v>
      </c>
      <c r="B1426" s="77">
        <v>316</v>
      </c>
    </row>
    <row r="1427" spans="1:2" x14ac:dyDescent="0.15">
      <c r="A1427" s="79">
        <v>43701</v>
      </c>
      <c r="B1427" s="77">
        <v>177</v>
      </c>
    </row>
    <row r="1428" spans="1:2" x14ac:dyDescent="0.15">
      <c r="A1428" s="79">
        <v>43702</v>
      </c>
      <c r="B1428" s="77">
        <v>213</v>
      </c>
    </row>
    <row r="1429" spans="1:2" x14ac:dyDescent="0.15">
      <c r="A1429" s="79">
        <v>43703</v>
      </c>
      <c r="B1429" s="77">
        <v>526</v>
      </c>
    </row>
    <row r="1430" spans="1:2" x14ac:dyDescent="0.15">
      <c r="A1430" s="79">
        <v>43704</v>
      </c>
      <c r="B1430" s="77">
        <v>225</v>
      </c>
    </row>
    <row r="1431" spans="1:2" x14ac:dyDescent="0.15">
      <c r="A1431" s="79">
        <v>43705</v>
      </c>
      <c r="B1431" s="77">
        <v>205</v>
      </c>
    </row>
    <row r="1432" spans="1:2" x14ac:dyDescent="0.15">
      <c r="A1432" s="79">
        <v>43706</v>
      </c>
      <c r="B1432" s="77">
        <v>341</v>
      </c>
    </row>
    <row r="1433" spans="1:2" x14ac:dyDescent="0.15">
      <c r="A1433" s="79">
        <v>43707</v>
      </c>
      <c r="B1433" s="77">
        <v>434</v>
      </c>
    </row>
    <row r="1434" spans="1:2" x14ac:dyDescent="0.15">
      <c r="A1434" s="79">
        <v>43708</v>
      </c>
      <c r="B1434" s="77">
        <v>58</v>
      </c>
    </row>
    <row r="1435" spans="1:2" x14ac:dyDescent="0.15">
      <c r="A1435" s="79">
        <v>43709</v>
      </c>
      <c r="B1435" s="77">
        <v>135</v>
      </c>
    </row>
    <row r="1436" spans="1:2" x14ac:dyDescent="0.15">
      <c r="A1436" s="79">
        <v>43710</v>
      </c>
      <c r="B1436" s="77">
        <v>180</v>
      </c>
    </row>
    <row r="1437" spans="1:2" x14ac:dyDescent="0.15">
      <c r="A1437" s="79">
        <v>43711</v>
      </c>
      <c r="B1437" s="77">
        <v>546</v>
      </c>
    </row>
    <row r="1438" spans="1:2" x14ac:dyDescent="0.15">
      <c r="A1438" s="79">
        <v>43712</v>
      </c>
      <c r="B1438" s="77">
        <v>246</v>
      </c>
    </row>
    <row r="1439" spans="1:2" x14ac:dyDescent="0.15">
      <c r="A1439" s="79">
        <v>43713</v>
      </c>
      <c r="B1439" s="77">
        <v>373</v>
      </c>
    </row>
    <row r="1440" spans="1:2" x14ac:dyDescent="0.15">
      <c r="A1440" s="79">
        <v>43714</v>
      </c>
      <c r="B1440" s="77">
        <v>233</v>
      </c>
    </row>
    <row r="1441" spans="1:2" x14ac:dyDescent="0.15">
      <c r="A1441" s="79">
        <v>43715</v>
      </c>
      <c r="B1441" s="77">
        <v>581</v>
      </c>
    </row>
    <row r="1442" spans="1:2" x14ac:dyDescent="0.15">
      <c r="A1442" s="79">
        <v>43716</v>
      </c>
      <c r="B1442" s="77">
        <v>222</v>
      </c>
    </row>
    <row r="1443" spans="1:2" x14ac:dyDescent="0.15">
      <c r="A1443" s="79">
        <v>43717</v>
      </c>
      <c r="B1443" s="77">
        <v>204</v>
      </c>
    </row>
    <row r="1444" spans="1:2" x14ac:dyDescent="0.15">
      <c r="A1444" s="79">
        <v>43718</v>
      </c>
      <c r="B1444" s="77">
        <v>314</v>
      </c>
    </row>
    <row r="1445" spans="1:2" x14ac:dyDescent="0.15">
      <c r="A1445" s="79">
        <v>43719</v>
      </c>
      <c r="B1445" s="77">
        <v>551</v>
      </c>
    </row>
    <row r="1446" spans="1:2" x14ac:dyDescent="0.15">
      <c r="A1446" s="79">
        <v>43720</v>
      </c>
      <c r="B1446" s="77">
        <v>392</v>
      </c>
    </row>
    <row r="1447" spans="1:2" x14ac:dyDescent="0.15">
      <c r="A1447" s="79">
        <v>43721</v>
      </c>
      <c r="B1447" s="77">
        <v>128</v>
      </c>
    </row>
    <row r="1448" spans="1:2" x14ac:dyDescent="0.15">
      <c r="A1448" s="79">
        <v>43722</v>
      </c>
      <c r="B1448" s="77">
        <v>140</v>
      </c>
    </row>
    <row r="1449" spans="1:2" x14ac:dyDescent="0.15">
      <c r="A1449" s="79">
        <v>43723</v>
      </c>
      <c r="B1449" s="77">
        <v>27</v>
      </c>
    </row>
    <row r="1450" spans="1:2" x14ac:dyDescent="0.15">
      <c r="A1450" s="79">
        <v>43724</v>
      </c>
      <c r="B1450" s="77">
        <v>173</v>
      </c>
    </row>
    <row r="1451" spans="1:2" x14ac:dyDescent="0.15">
      <c r="A1451" s="79">
        <v>43725</v>
      </c>
      <c r="B1451" s="77">
        <v>777</v>
      </c>
    </row>
    <row r="1452" spans="1:2" x14ac:dyDescent="0.15">
      <c r="A1452" s="79">
        <v>43726</v>
      </c>
      <c r="B1452" s="77">
        <v>505</v>
      </c>
    </row>
    <row r="1453" spans="1:2" x14ac:dyDescent="0.15">
      <c r="A1453" s="79">
        <v>43727</v>
      </c>
      <c r="B1453" s="77">
        <v>646</v>
      </c>
    </row>
    <row r="1454" spans="1:2" x14ac:dyDescent="0.15">
      <c r="A1454" s="79">
        <v>43728</v>
      </c>
      <c r="B1454" s="77">
        <v>443</v>
      </c>
    </row>
    <row r="1455" spans="1:2" x14ac:dyDescent="0.15">
      <c r="A1455" s="79">
        <v>43729</v>
      </c>
      <c r="B1455" s="77">
        <v>150</v>
      </c>
    </row>
    <row r="1456" spans="1:2" x14ac:dyDescent="0.15">
      <c r="A1456" s="79">
        <v>43730</v>
      </c>
      <c r="B1456" s="77">
        <v>151</v>
      </c>
    </row>
    <row r="1457" spans="1:2" x14ac:dyDescent="0.15">
      <c r="A1457" s="79">
        <v>43731</v>
      </c>
      <c r="B1457" s="77">
        <v>427</v>
      </c>
    </row>
    <row r="1458" spans="1:2" x14ac:dyDescent="0.15">
      <c r="A1458" s="79">
        <v>43732</v>
      </c>
      <c r="B1458" s="77">
        <v>527</v>
      </c>
    </row>
    <row r="1459" spans="1:2" x14ac:dyDescent="0.15">
      <c r="A1459" s="79">
        <v>43733</v>
      </c>
      <c r="B1459" s="77">
        <v>292</v>
      </c>
    </row>
    <row r="1460" spans="1:2" x14ac:dyDescent="0.15">
      <c r="A1460" s="79">
        <v>43734</v>
      </c>
      <c r="B1460" s="77">
        <v>753</v>
      </c>
    </row>
    <row r="1461" spans="1:2" x14ac:dyDescent="0.15">
      <c r="A1461" s="79">
        <v>43735</v>
      </c>
      <c r="B1461" s="77">
        <v>719</v>
      </c>
    </row>
    <row r="1462" spans="1:2" x14ac:dyDescent="0.15">
      <c r="A1462" s="79">
        <v>43736</v>
      </c>
      <c r="B1462" s="77">
        <v>370</v>
      </c>
    </row>
    <row r="1463" spans="1:2" x14ac:dyDescent="0.15">
      <c r="A1463" s="79">
        <v>43737</v>
      </c>
      <c r="B1463" s="77">
        <v>112</v>
      </c>
    </row>
    <row r="1464" spans="1:2" x14ac:dyDescent="0.15">
      <c r="A1464" s="79">
        <v>43738</v>
      </c>
      <c r="B1464" s="77">
        <v>234</v>
      </c>
    </row>
    <row r="1465" spans="1:2" x14ac:dyDescent="0.15">
      <c r="A1465" s="79">
        <v>43739</v>
      </c>
      <c r="B1465" s="77">
        <v>395</v>
      </c>
    </row>
    <row r="1466" spans="1:2" x14ac:dyDescent="0.15">
      <c r="A1466" s="79">
        <v>43740</v>
      </c>
      <c r="B1466" s="77">
        <v>419</v>
      </c>
    </row>
    <row r="1467" spans="1:2" x14ac:dyDescent="0.15">
      <c r="A1467" s="79">
        <v>43741</v>
      </c>
      <c r="B1467" s="77">
        <v>349</v>
      </c>
    </row>
    <row r="1468" spans="1:2" x14ac:dyDescent="0.15">
      <c r="A1468" s="79">
        <v>43742</v>
      </c>
      <c r="B1468" s="77">
        <v>192</v>
      </c>
    </row>
    <row r="1469" spans="1:2" x14ac:dyDescent="0.15">
      <c r="A1469" s="79">
        <v>43743</v>
      </c>
      <c r="B1469" s="77">
        <v>88</v>
      </c>
    </row>
    <row r="1470" spans="1:2" x14ac:dyDescent="0.15">
      <c r="A1470" s="79">
        <v>43744</v>
      </c>
      <c r="B1470" s="77">
        <v>502</v>
      </c>
    </row>
    <row r="1471" spans="1:2" x14ac:dyDescent="0.15">
      <c r="A1471" s="79">
        <v>43745</v>
      </c>
      <c r="B1471" s="77">
        <v>414</v>
      </c>
    </row>
    <row r="1472" spans="1:2" x14ac:dyDescent="0.15">
      <c r="A1472" s="79">
        <v>43746</v>
      </c>
      <c r="B1472" s="77">
        <v>303</v>
      </c>
    </row>
    <row r="1473" spans="1:2" x14ac:dyDescent="0.15">
      <c r="A1473" s="79">
        <v>43747</v>
      </c>
      <c r="B1473" s="77">
        <v>170</v>
      </c>
    </row>
    <row r="1474" spans="1:2" x14ac:dyDescent="0.15">
      <c r="A1474" s="79">
        <v>43748</v>
      </c>
      <c r="B1474" s="77">
        <v>270</v>
      </c>
    </row>
    <row r="1475" spans="1:2" x14ac:dyDescent="0.15">
      <c r="A1475" s="79">
        <v>43749</v>
      </c>
      <c r="B1475" s="77">
        <v>333</v>
      </c>
    </row>
    <row r="1476" spans="1:2" x14ac:dyDescent="0.15">
      <c r="A1476" s="79">
        <v>43750</v>
      </c>
      <c r="B1476" s="77">
        <v>115</v>
      </c>
    </row>
    <row r="1477" spans="1:2" x14ac:dyDescent="0.15">
      <c r="A1477" s="79">
        <v>43751</v>
      </c>
      <c r="B1477" s="77">
        <v>122</v>
      </c>
    </row>
    <row r="1478" spans="1:2" x14ac:dyDescent="0.15">
      <c r="A1478" s="79">
        <v>43752</v>
      </c>
      <c r="B1478" s="77">
        <v>349</v>
      </c>
    </row>
    <row r="1479" spans="1:2" x14ac:dyDescent="0.15">
      <c r="A1479" s="79">
        <v>43753</v>
      </c>
      <c r="B1479" s="77">
        <v>252</v>
      </c>
    </row>
    <row r="1480" spans="1:2" x14ac:dyDescent="0.15">
      <c r="A1480" s="79">
        <v>43754</v>
      </c>
      <c r="B1480" s="77">
        <v>394</v>
      </c>
    </row>
    <row r="1481" spans="1:2" x14ac:dyDescent="0.15">
      <c r="A1481" s="79">
        <v>43755</v>
      </c>
      <c r="B1481" s="77">
        <v>425</v>
      </c>
    </row>
    <row r="1482" spans="1:2" x14ac:dyDescent="0.15">
      <c r="A1482" s="79">
        <v>43756</v>
      </c>
      <c r="B1482" s="77">
        <v>232</v>
      </c>
    </row>
    <row r="1483" spans="1:2" x14ac:dyDescent="0.15">
      <c r="A1483" s="79">
        <v>43757</v>
      </c>
      <c r="B1483" s="77">
        <v>329</v>
      </c>
    </row>
    <row r="1484" spans="1:2" x14ac:dyDescent="0.15">
      <c r="A1484" s="79">
        <v>43758</v>
      </c>
      <c r="B1484" s="77">
        <v>203</v>
      </c>
    </row>
    <row r="1485" spans="1:2" x14ac:dyDescent="0.15">
      <c r="A1485" s="79">
        <v>43759</v>
      </c>
      <c r="B1485" s="77">
        <v>427</v>
      </c>
    </row>
    <row r="1486" spans="1:2" x14ac:dyDescent="0.15">
      <c r="A1486" s="79">
        <v>43760</v>
      </c>
      <c r="B1486" s="77">
        <v>126</v>
      </c>
    </row>
    <row r="1487" spans="1:2" x14ac:dyDescent="0.15">
      <c r="A1487" s="79">
        <v>43761</v>
      </c>
      <c r="B1487" s="77">
        <v>137</v>
      </c>
    </row>
    <row r="1488" spans="1:2" x14ac:dyDescent="0.15">
      <c r="A1488" s="79">
        <v>43762</v>
      </c>
      <c r="B1488" s="77">
        <v>183</v>
      </c>
    </row>
    <row r="1489" spans="1:2" x14ac:dyDescent="0.15">
      <c r="A1489" s="79">
        <v>43763</v>
      </c>
      <c r="B1489" s="77">
        <v>309</v>
      </c>
    </row>
    <row r="1490" spans="1:2" x14ac:dyDescent="0.15">
      <c r="A1490" s="79">
        <v>43764</v>
      </c>
      <c r="B1490" s="77">
        <v>265</v>
      </c>
    </row>
    <row r="1491" spans="1:2" x14ac:dyDescent="0.15">
      <c r="A1491" s="79">
        <v>43765</v>
      </c>
      <c r="B1491" s="77">
        <v>54</v>
      </c>
    </row>
    <row r="1492" spans="1:2" x14ac:dyDescent="0.15">
      <c r="A1492" s="79">
        <v>43766</v>
      </c>
      <c r="B1492" s="77">
        <v>169</v>
      </c>
    </row>
    <row r="1493" spans="1:2" x14ac:dyDescent="0.15">
      <c r="A1493" s="79">
        <v>43767</v>
      </c>
      <c r="B1493" s="77">
        <v>551</v>
      </c>
    </row>
    <row r="1494" spans="1:2" x14ac:dyDescent="0.15">
      <c r="A1494" s="79">
        <v>43768</v>
      </c>
      <c r="B1494" s="77">
        <v>663</v>
      </c>
    </row>
    <row r="1495" spans="1:2" x14ac:dyDescent="0.15">
      <c r="A1495" s="79">
        <v>43769</v>
      </c>
      <c r="B1495" s="77">
        <v>256</v>
      </c>
    </row>
    <row r="1496" spans="1:2" x14ac:dyDescent="0.15">
      <c r="A1496" s="79">
        <v>43770</v>
      </c>
      <c r="B1496" s="77">
        <v>435</v>
      </c>
    </row>
    <row r="1497" spans="1:2" x14ac:dyDescent="0.15">
      <c r="A1497" s="79">
        <v>43771</v>
      </c>
      <c r="B1497" s="77">
        <v>94</v>
      </c>
    </row>
    <row r="1498" spans="1:2" x14ac:dyDescent="0.15">
      <c r="A1498" s="79">
        <v>43772</v>
      </c>
      <c r="B1498" s="77">
        <v>341</v>
      </c>
    </row>
    <row r="1499" spans="1:2" x14ac:dyDescent="0.15">
      <c r="A1499" s="79">
        <v>43773</v>
      </c>
      <c r="B1499" s="77">
        <v>46</v>
      </c>
    </row>
    <row r="1500" spans="1:2" x14ac:dyDescent="0.15">
      <c r="A1500" s="79">
        <v>43774</v>
      </c>
      <c r="B1500" s="77">
        <v>125</v>
      </c>
    </row>
    <row r="1501" spans="1:2" x14ac:dyDescent="0.15">
      <c r="A1501" s="79">
        <v>43775</v>
      </c>
      <c r="B1501" s="77">
        <v>84</v>
      </c>
    </row>
    <row r="1502" spans="1:2" x14ac:dyDescent="0.15">
      <c r="A1502" s="79">
        <v>43776</v>
      </c>
      <c r="B1502" s="77">
        <v>83</v>
      </c>
    </row>
    <row r="1503" spans="1:2" x14ac:dyDescent="0.15">
      <c r="A1503" s="79">
        <v>43777</v>
      </c>
      <c r="B1503" s="77">
        <v>182</v>
      </c>
    </row>
    <row r="1504" spans="1:2" x14ac:dyDescent="0.15">
      <c r="A1504" s="79">
        <v>43778</v>
      </c>
      <c r="B1504" s="77">
        <v>295</v>
      </c>
    </row>
    <row r="1505" spans="1:2" x14ac:dyDescent="0.15">
      <c r="A1505" s="79">
        <v>43779</v>
      </c>
      <c r="B1505" s="77">
        <v>273</v>
      </c>
    </row>
    <row r="1506" spans="1:2" x14ac:dyDescent="0.15">
      <c r="A1506" s="79">
        <v>43780</v>
      </c>
      <c r="B1506" s="77">
        <v>208</v>
      </c>
    </row>
    <row r="1507" spans="1:2" x14ac:dyDescent="0.15">
      <c r="A1507" s="79">
        <v>43781</v>
      </c>
      <c r="B1507" s="77">
        <v>381</v>
      </c>
    </row>
    <row r="1508" spans="1:2" x14ac:dyDescent="0.15">
      <c r="A1508" s="79">
        <v>43782</v>
      </c>
      <c r="B1508" s="77">
        <v>306</v>
      </c>
    </row>
    <row r="1509" spans="1:2" x14ac:dyDescent="0.15">
      <c r="A1509" s="79">
        <v>43783</v>
      </c>
      <c r="B1509" s="77">
        <v>179</v>
      </c>
    </row>
    <row r="1510" spans="1:2" x14ac:dyDescent="0.15">
      <c r="A1510" s="79">
        <v>43784</v>
      </c>
      <c r="B1510" s="77">
        <v>506</v>
      </c>
    </row>
    <row r="1511" spans="1:2" x14ac:dyDescent="0.15">
      <c r="A1511" s="79">
        <v>43785</v>
      </c>
      <c r="B1511" s="77">
        <v>319</v>
      </c>
    </row>
    <row r="1512" spans="1:2" x14ac:dyDescent="0.15">
      <c r="A1512" s="79">
        <v>43786</v>
      </c>
      <c r="B1512" s="77">
        <v>462</v>
      </c>
    </row>
  </sheetData>
  <pageMargins left="0.7" right="0.7" top="0.75" bottom="0.75" header="0.3" footer="0.3"/>
  <pageSetup paperSize="9"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3BFA4-C9A2-AD4B-BEE8-95E49E4DA294}">
  <dimension ref="A3:B59"/>
  <sheetViews>
    <sheetView workbookViewId="0">
      <selection activeCell="A4" sqref="A4:B58"/>
    </sheetView>
  </sheetViews>
  <sheetFormatPr baseColWidth="10" defaultRowHeight="14" x14ac:dyDescent="0.15"/>
  <cols>
    <col min="1" max="1" width="14" bestFit="1" customWidth="1"/>
    <col min="2" max="2" width="19" bestFit="1" customWidth="1"/>
  </cols>
  <sheetData>
    <row r="3" spans="1:2" x14ac:dyDescent="0.15">
      <c r="A3" s="83" t="s">
        <v>236</v>
      </c>
      <c r="B3" t="s">
        <v>240</v>
      </c>
    </row>
    <row r="4" spans="1:2" x14ac:dyDescent="0.15">
      <c r="A4" s="84" t="s">
        <v>241</v>
      </c>
      <c r="B4" s="23">
        <v>20775</v>
      </c>
    </row>
    <row r="5" spans="1:2" x14ac:dyDescent="0.15">
      <c r="A5" s="88" t="s">
        <v>135</v>
      </c>
      <c r="B5" s="23">
        <v>8158</v>
      </c>
    </row>
    <row r="6" spans="1:2" x14ac:dyDescent="0.15">
      <c r="A6" s="88" t="s">
        <v>136</v>
      </c>
      <c r="B6" s="23">
        <v>3141</v>
      </c>
    </row>
    <row r="7" spans="1:2" x14ac:dyDescent="0.15">
      <c r="A7" s="88" t="s">
        <v>137</v>
      </c>
      <c r="B7" s="23">
        <v>9476</v>
      </c>
    </row>
    <row r="8" spans="1:2" x14ac:dyDescent="0.15">
      <c r="A8" s="84" t="s">
        <v>242</v>
      </c>
      <c r="B8" s="23">
        <v>182652</v>
      </c>
    </row>
    <row r="9" spans="1:2" x14ac:dyDescent="0.15">
      <c r="A9" s="88" t="s">
        <v>126</v>
      </c>
      <c r="B9" s="23">
        <v>5156</v>
      </c>
    </row>
    <row r="10" spans="1:2" x14ac:dyDescent="0.15">
      <c r="A10" s="88" t="s">
        <v>127</v>
      </c>
      <c r="B10" s="23">
        <v>3821</v>
      </c>
    </row>
    <row r="11" spans="1:2" x14ac:dyDescent="0.15">
      <c r="A11" s="88" t="s">
        <v>128</v>
      </c>
      <c r="B11" s="23">
        <v>9137</v>
      </c>
    </row>
    <row r="12" spans="1:2" x14ac:dyDescent="0.15">
      <c r="A12" s="88" t="s">
        <v>129</v>
      </c>
      <c r="B12" s="23">
        <v>10071</v>
      </c>
    </row>
    <row r="13" spans="1:2" x14ac:dyDescent="0.15">
      <c r="A13" s="88" t="s">
        <v>130</v>
      </c>
      <c r="B13" s="23">
        <v>21660</v>
      </c>
    </row>
    <row r="14" spans="1:2" x14ac:dyDescent="0.15">
      <c r="A14" s="88" t="s">
        <v>131</v>
      </c>
      <c r="B14" s="23">
        <v>22244</v>
      </c>
    </row>
    <row r="15" spans="1:2" x14ac:dyDescent="0.15">
      <c r="A15" s="88" t="s">
        <v>132</v>
      </c>
      <c r="B15" s="23">
        <v>23366</v>
      </c>
    </row>
    <row r="16" spans="1:2" x14ac:dyDescent="0.15">
      <c r="A16" s="88" t="s">
        <v>133</v>
      </c>
      <c r="B16" s="23">
        <v>21266</v>
      </c>
    </row>
    <row r="17" spans="1:2" x14ac:dyDescent="0.15">
      <c r="A17" s="88" t="s">
        <v>134</v>
      </c>
      <c r="B17" s="23">
        <v>16792</v>
      </c>
    </row>
    <row r="18" spans="1:2" x14ac:dyDescent="0.15">
      <c r="A18" s="88" t="s">
        <v>135</v>
      </c>
      <c r="B18" s="23">
        <v>27272</v>
      </c>
    </row>
    <row r="19" spans="1:2" x14ac:dyDescent="0.15">
      <c r="A19" s="88" t="s">
        <v>136</v>
      </c>
      <c r="B19" s="23">
        <v>13470</v>
      </c>
    </row>
    <row r="20" spans="1:2" x14ac:dyDescent="0.15">
      <c r="A20" s="88" t="s">
        <v>137</v>
      </c>
      <c r="B20" s="23">
        <v>8397</v>
      </c>
    </row>
    <row r="21" spans="1:2" x14ac:dyDescent="0.15">
      <c r="A21" s="84" t="s">
        <v>243</v>
      </c>
      <c r="B21" s="23">
        <v>118319</v>
      </c>
    </row>
    <row r="22" spans="1:2" x14ac:dyDescent="0.15">
      <c r="A22" s="88" t="s">
        <v>126</v>
      </c>
      <c r="B22" s="23">
        <v>4453</v>
      </c>
    </row>
    <row r="23" spans="1:2" x14ac:dyDescent="0.15">
      <c r="A23" s="88" t="s">
        <v>127</v>
      </c>
      <c r="B23" s="23">
        <v>8948</v>
      </c>
    </row>
    <row r="24" spans="1:2" x14ac:dyDescent="0.15">
      <c r="A24" s="88" t="s">
        <v>128</v>
      </c>
      <c r="B24" s="23">
        <v>10831</v>
      </c>
    </row>
    <row r="25" spans="1:2" x14ac:dyDescent="0.15">
      <c r="A25" s="88" t="s">
        <v>129</v>
      </c>
      <c r="B25" s="23">
        <v>12887</v>
      </c>
    </row>
    <row r="26" spans="1:2" x14ac:dyDescent="0.15">
      <c r="A26" s="88" t="s">
        <v>130</v>
      </c>
      <c r="B26" s="23">
        <v>23073</v>
      </c>
    </row>
    <row r="27" spans="1:2" x14ac:dyDescent="0.15">
      <c r="A27" s="88" t="s">
        <v>131</v>
      </c>
      <c r="B27" s="23">
        <v>23295</v>
      </c>
    </row>
    <row r="28" spans="1:2" x14ac:dyDescent="0.15">
      <c r="A28" s="88" t="s">
        <v>132</v>
      </c>
      <c r="B28" s="23">
        <v>11398</v>
      </c>
    </row>
    <row r="29" spans="1:2" x14ac:dyDescent="0.15">
      <c r="A29" s="88" t="s">
        <v>133</v>
      </c>
      <c r="B29" s="23">
        <v>3813</v>
      </c>
    </row>
    <row r="30" spans="1:2" x14ac:dyDescent="0.15">
      <c r="A30" s="88" t="s">
        <v>134</v>
      </c>
      <c r="B30" s="23">
        <v>6167</v>
      </c>
    </row>
    <row r="31" spans="1:2" x14ac:dyDescent="0.15">
      <c r="A31" s="88" t="s">
        <v>135</v>
      </c>
      <c r="B31" s="23">
        <v>5756</v>
      </c>
    </row>
    <row r="32" spans="1:2" x14ac:dyDescent="0.15">
      <c r="A32" s="88" t="s">
        <v>136</v>
      </c>
      <c r="B32" s="23">
        <v>5371</v>
      </c>
    </row>
    <row r="33" spans="1:2" x14ac:dyDescent="0.15">
      <c r="A33" s="88" t="s">
        <v>137</v>
      </c>
      <c r="B33" s="23">
        <v>2327</v>
      </c>
    </row>
    <row r="34" spans="1:2" x14ac:dyDescent="0.15">
      <c r="A34" s="84" t="s">
        <v>244</v>
      </c>
      <c r="B34" s="23">
        <v>22761</v>
      </c>
    </row>
    <row r="35" spans="1:2" x14ac:dyDescent="0.15">
      <c r="A35" s="88" t="s">
        <v>126</v>
      </c>
      <c r="B35" s="23">
        <v>4127</v>
      </c>
    </row>
    <row r="36" spans="1:2" x14ac:dyDescent="0.15">
      <c r="A36" s="88" t="s">
        <v>127</v>
      </c>
      <c r="B36" s="23">
        <v>1054</v>
      </c>
    </row>
    <row r="37" spans="1:2" x14ac:dyDescent="0.15">
      <c r="A37" s="88" t="s">
        <v>128</v>
      </c>
      <c r="B37" s="23">
        <v>1049</v>
      </c>
    </row>
    <row r="38" spans="1:2" x14ac:dyDescent="0.15">
      <c r="A38" s="88" t="s">
        <v>129</v>
      </c>
      <c r="B38" s="23">
        <v>3107</v>
      </c>
    </row>
    <row r="39" spans="1:2" x14ac:dyDescent="0.15">
      <c r="A39" s="88" t="s">
        <v>130</v>
      </c>
      <c r="B39" s="23">
        <v>3895</v>
      </c>
    </row>
    <row r="40" spans="1:2" x14ac:dyDescent="0.15">
      <c r="A40" s="88" t="s">
        <v>131</v>
      </c>
      <c r="B40" s="23">
        <v>3136</v>
      </c>
    </row>
    <row r="41" spans="1:2" x14ac:dyDescent="0.15">
      <c r="A41" s="88" t="s">
        <v>132</v>
      </c>
      <c r="B41" s="23">
        <v>1782</v>
      </c>
    </row>
    <row r="42" spans="1:2" x14ac:dyDescent="0.15">
      <c r="A42" s="88" t="s">
        <v>133</v>
      </c>
      <c r="B42" s="23">
        <v>1471</v>
      </c>
    </row>
    <row r="43" spans="1:2" x14ac:dyDescent="0.15">
      <c r="A43" s="88" t="s">
        <v>134</v>
      </c>
      <c r="B43" s="23">
        <v>882</v>
      </c>
    </row>
    <row r="44" spans="1:2" x14ac:dyDescent="0.15">
      <c r="A44" s="88" t="s">
        <v>135</v>
      </c>
      <c r="B44" s="23">
        <v>930</v>
      </c>
    </row>
    <row r="45" spans="1:2" x14ac:dyDescent="0.15">
      <c r="A45" s="88" t="s">
        <v>136</v>
      </c>
      <c r="B45" s="23">
        <v>972</v>
      </c>
    </row>
    <row r="46" spans="1:2" x14ac:dyDescent="0.15">
      <c r="A46" s="88" t="s">
        <v>137</v>
      </c>
      <c r="B46" s="23">
        <v>356</v>
      </c>
    </row>
    <row r="47" spans="1:2" x14ac:dyDescent="0.15">
      <c r="A47" s="84" t="s">
        <v>23</v>
      </c>
      <c r="B47" s="23">
        <v>10382</v>
      </c>
    </row>
    <row r="48" spans="1:2" x14ac:dyDescent="0.15">
      <c r="A48" s="88" t="s">
        <v>126</v>
      </c>
      <c r="B48" s="23">
        <v>202</v>
      </c>
    </row>
    <row r="49" spans="1:2" x14ac:dyDescent="0.15">
      <c r="A49" s="88" t="s">
        <v>127</v>
      </c>
      <c r="B49" s="23">
        <v>60</v>
      </c>
    </row>
    <row r="50" spans="1:2" x14ac:dyDescent="0.15">
      <c r="A50" s="88" t="s">
        <v>128</v>
      </c>
      <c r="B50" s="23">
        <v>262</v>
      </c>
    </row>
    <row r="51" spans="1:2" x14ac:dyDescent="0.15">
      <c r="A51" s="88" t="s">
        <v>129</v>
      </c>
      <c r="B51" s="23">
        <v>255</v>
      </c>
    </row>
    <row r="52" spans="1:2" x14ac:dyDescent="0.15">
      <c r="A52" s="88" t="s">
        <v>130</v>
      </c>
      <c r="B52" s="23">
        <v>639</v>
      </c>
    </row>
    <row r="53" spans="1:2" x14ac:dyDescent="0.15">
      <c r="A53" s="88" t="s">
        <v>131</v>
      </c>
      <c r="B53" s="23">
        <v>1188</v>
      </c>
    </row>
    <row r="54" spans="1:2" x14ac:dyDescent="0.15">
      <c r="A54" s="88" t="s">
        <v>132</v>
      </c>
      <c r="B54" s="23">
        <v>1088</v>
      </c>
    </row>
    <row r="55" spans="1:2" x14ac:dyDescent="0.15">
      <c r="A55" s="88" t="s">
        <v>133</v>
      </c>
      <c r="B55" s="23">
        <v>1258</v>
      </c>
    </row>
    <row r="56" spans="1:2" x14ac:dyDescent="0.15">
      <c r="A56" s="88" t="s">
        <v>134</v>
      </c>
      <c r="B56" s="23">
        <v>2499</v>
      </c>
    </row>
    <row r="57" spans="1:2" x14ac:dyDescent="0.15">
      <c r="A57" s="88" t="s">
        <v>135</v>
      </c>
      <c r="B57" s="23">
        <v>2016</v>
      </c>
    </row>
    <row r="58" spans="1:2" x14ac:dyDescent="0.15">
      <c r="A58" s="88" t="s">
        <v>136</v>
      </c>
      <c r="B58" s="23">
        <v>915</v>
      </c>
    </row>
    <row r="59" spans="1:2" x14ac:dyDescent="0.15">
      <c r="A59" s="84" t="s">
        <v>237</v>
      </c>
      <c r="B59" s="23">
        <v>354889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A9606-309E-41E5-8287-A3D7219F6F55}">
  <dimension ref="A1:B1340"/>
  <sheetViews>
    <sheetView topLeftCell="A2" workbookViewId="0">
      <selection activeCell="B1320" sqref="B1320"/>
    </sheetView>
  </sheetViews>
  <sheetFormatPr baseColWidth="10" defaultColWidth="8.83203125" defaultRowHeight="14" x14ac:dyDescent="0.15"/>
  <cols>
    <col min="1" max="1" width="10.6640625" style="76" bestFit="1" customWidth="1"/>
    <col min="2" max="2" width="11.1640625" style="24" bestFit="1" customWidth="1"/>
    <col min="3" max="3" width="13" bestFit="1" customWidth="1"/>
  </cols>
  <sheetData>
    <row r="1" spans="1:2" x14ac:dyDescent="0.15">
      <c r="A1" s="76" t="s">
        <v>232</v>
      </c>
      <c r="B1" s="74" t="s">
        <v>233</v>
      </c>
    </row>
    <row r="2" spans="1:2" x14ac:dyDescent="0.15">
      <c r="A2" s="79">
        <v>42278</v>
      </c>
      <c r="B2" s="75">
        <v>343</v>
      </c>
    </row>
    <row r="3" spans="1:2" x14ac:dyDescent="0.15">
      <c r="A3" s="79">
        <v>42280</v>
      </c>
      <c r="B3" s="75">
        <v>128</v>
      </c>
    </row>
    <row r="4" spans="1:2" x14ac:dyDescent="0.15">
      <c r="A4" s="79">
        <v>42281</v>
      </c>
      <c r="B4" s="75">
        <v>62</v>
      </c>
    </row>
    <row r="5" spans="1:2" x14ac:dyDescent="0.15">
      <c r="A5" s="79">
        <v>42283</v>
      </c>
      <c r="B5" s="75">
        <v>2001</v>
      </c>
    </row>
    <row r="6" spans="1:2" x14ac:dyDescent="0.15">
      <c r="A6" s="79">
        <v>42284</v>
      </c>
      <c r="B6" s="75">
        <v>1010</v>
      </c>
    </row>
    <row r="7" spans="1:2" x14ac:dyDescent="0.15">
      <c r="A7" s="79">
        <v>42286</v>
      </c>
      <c r="B7" s="75">
        <v>572</v>
      </c>
    </row>
    <row r="8" spans="1:2" x14ac:dyDescent="0.15">
      <c r="A8" s="79">
        <v>42287</v>
      </c>
      <c r="B8" s="75">
        <v>134</v>
      </c>
    </row>
    <row r="9" spans="1:2" x14ac:dyDescent="0.15">
      <c r="A9" s="79">
        <v>42288</v>
      </c>
      <c r="B9" s="75">
        <v>237</v>
      </c>
    </row>
    <row r="10" spans="1:2" x14ac:dyDescent="0.15">
      <c r="A10" s="79">
        <v>42289</v>
      </c>
      <c r="B10" s="75">
        <v>698</v>
      </c>
    </row>
    <row r="11" spans="1:2" x14ac:dyDescent="0.15">
      <c r="A11" s="79">
        <v>42291</v>
      </c>
      <c r="B11" s="75">
        <v>207</v>
      </c>
    </row>
    <row r="12" spans="1:2" x14ac:dyDescent="0.15">
      <c r="A12" s="79">
        <v>42293</v>
      </c>
      <c r="B12" s="75">
        <v>102</v>
      </c>
    </row>
    <row r="13" spans="1:2" x14ac:dyDescent="0.15">
      <c r="A13" s="79">
        <v>42296</v>
      </c>
      <c r="B13" s="75">
        <v>125</v>
      </c>
    </row>
    <row r="14" spans="1:2" x14ac:dyDescent="0.15">
      <c r="A14" s="79">
        <v>42297</v>
      </c>
      <c r="B14" s="75">
        <v>979</v>
      </c>
    </row>
    <row r="15" spans="1:2" x14ac:dyDescent="0.15">
      <c r="A15" s="79">
        <v>42298</v>
      </c>
      <c r="B15" s="75">
        <v>219</v>
      </c>
    </row>
    <row r="16" spans="1:2" x14ac:dyDescent="0.15">
      <c r="A16" s="79">
        <v>42299</v>
      </c>
      <c r="B16" s="75">
        <v>76</v>
      </c>
    </row>
    <row r="17" spans="1:2" x14ac:dyDescent="0.15">
      <c r="A17" s="79">
        <v>42304</v>
      </c>
      <c r="B17" s="75">
        <v>224</v>
      </c>
    </row>
    <row r="18" spans="1:2" x14ac:dyDescent="0.15">
      <c r="A18" s="79">
        <v>42305</v>
      </c>
      <c r="B18" s="75">
        <v>218</v>
      </c>
    </row>
    <row r="19" spans="1:2" x14ac:dyDescent="0.15">
      <c r="A19" s="79">
        <v>42307</v>
      </c>
      <c r="B19" s="75">
        <v>823</v>
      </c>
    </row>
    <row r="20" spans="1:2" x14ac:dyDescent="0.15">
      <c r="A20" s="79">
        <v>42313</v>
      </c>
      <c r="B20" s="75">
        <v>526</v>
      </c>
    </row>
    <row r="21" spans="1:2" x14ac:dyDescent="0.15">
      <c r="A21" s="79">
        <v>42314</v>
      </c>
      <c r="B21" s="75">
        <v>920</v>
      </c>
    </row>
    <row r="22" spans="1:2" x14ac:dyDescent="0.15">
      <c r="A22" s="79">
        <v>42316</v>
      </c>
      <c r="B22" s="75">
        <v>9</v>
      </c>
    </row>
    <row r="23" spans="1:2" x14ac:dyDescent="0.15">
      <c r="A23" s="79">
        <v>42317</v>
      </c>
      <c r="B23" s="75">
        <v>6</v>
      </c>
    </row>
    <row r="24" spans="1:2" x14ac:dyDescent="0.15">
      <c r="A24" s="79">
        <v>42319</v>
      </c>
      <c r="B24" s="75">
        <v>24</v>
      </c>
    </row>
    <row r="25" spans="1:2" x14ac:dyDescent="0.15">
      <c r="A25" s="79">
        <v>42320</v>
      </c>
      <c r="B25" s="75">
        <v>16</v>
      </c>
    </row>
    <row r="26" spans="1:2" x14ac:dyDescent="0.15">
      <c r="A26" s="79">
        <v>42321</v>
      </c>
      <c r="B26" s="75">
        <v>2</v>
      </c>
    </row>
    <row r="27" spans="1:2" x14ac:dyDescent="0.15">
      <c r="A27" s="79">
        <v>42322</v>
      </c>
      <c r="B27" s="75">
        <v>1014</v>
      </c>
    </row>
    <row r="28" spans="1:2" x14ac:dyDescent="0.15">
      <c r="A28" s="79">
        <v>42325</v>
      </c>
      <c r="B28" s="75">
        <v>13</v>
      </c>
    </row>
    <row r="29" spans="1:2" x14ac:dyDescent="0.15">
      <c r="A29" s="79">
        <v>42328</v>
      </c>
      <c r="B29" s="75">
        <v>111</v>
      </c>
    </row>
    <row r="30" spans="1:2" x14ac:dyDescent="0.15">
      <c r="A30" s="79">
        <v>42331</v>
      </c>
      <c r="B30" s="75">
        <v>5</v>
      </c>
    </row>
    <row r="31" spans="1:2" x14ac:dyDescent="0.15">
      <c r="A31" s="79">
        <v>42332</v>
      </c>
      <c r="B31" s="75">
        <v>89</v>
      </c>
    </row>
    <row r="32" spans="1:2" x14ac:dyDescent="0.15">
      <c r="A32" s="79">
        <v>42333</v>
      </c>
      <c r="B32" s="75">
        <v>406</v>
      </c>
    </row>
    <row r="33" spans="1:2" x14ac:dyDescent="0.15">
      <c r="A33" s="79">
        <v>42341</v>
      </c>
      <c r="B33" s="75">
        <v>1</v>
      </c>
    </row>
    <row r="34" spans="1:2" x14ac:dyDescent="0.15">
      <c r="A34" s="79">
        <v>42342</v>
      </c>
      <c r="B34" s="75">
        <v>1769</v>
      </c>
    </row>
    <row r="35" spans="1:2" x14ac:dyDescent="0.15">
      <c r="A35" s="79">
        <v>42343</v>
      </c>
      <c r="B35" s="75">
        <v>837</v>
      </c>
    </row>
    <row r="36" spans="1:2" x14ac:dyDescent="0.15">
      <c r="A36" s="79">
        <v>42344</v>
      </c>
      <c r="B36" s="75">
        <v>1304</v>
      </c>
    </row>
    <row r="37" spans="1:2" x14ac:dyDescent="0.15">
      <c r="A37" s="79">
        <v>42345</v>
      </c>
      <c r="B37" s="75">
        <v>1003</v>
      </c>
    </row>
    <row r="38" spans="1:2" x14ac:dyDescent="0.15">
      <c r="A38" s="79">
        <v>42347</v>
      </c>
      <c r="B38" s="75">
        <v>212</v>
      </c>
    </row>
    <row r="39" spans="1:2" x14ac:dyDescent="0.15">
      <c r="A39" s="79">
        <v>42348</v>
      </c>
      <c r="B39" s="75">
        <v>181</v>
      </c>
    </row>
    <row r="40" spans="1:2" x14ac:dyDescent="0.15">
      <c r="A40" s="79">
        <v>42353</v>
      </c>
      <c r="B40" s="75">
        <v>459</v>
      </c>
    </row>
    <row r="41" spans="1:2" x14ac:dyDescent="0.15">
      <c r="A41" s="79">
        <v>42354</v>
      </c>
      <c r="B41" s="75">
        <v>348</v>
      </c>
    </row>
    <row r="42" spans="1:2" x14ac:dyDescent="0.15">
      <c r="A42" s="79">
        <v>42360</v>
      </c>
      <c r="B42" s="75">
        <v>128</v>
      </c>
    </row>
    <row r="43" spans="1:2" x14ac:dyDescent="0.15">
      <c r="A43" s="79">
        <v>42361</v>
      </c>
      <c r="B43" s="75">
        <v>765</v>
      </c>
    </row>
    <row r="44" spans="1:2" x14ac:dyDescent="0.15">
      <c r="A44" s="79">
        <v>42362</v>
      </c>
      <c r="B44" s="75">
        <v>865</v>
      </c>
    </row>
    <row r="45" spans="1:2" x14ac:dyDescent="0.15">
      <c r="A45" s="79">
        <v>42363</v>
      </c>
      <c r="B45" s="75">
        <v>371</v>
      </c>
    </row>
    <row r="46" spans="1:2" x14ac:dyDescent="0.15">
      <c r="A46" s="79">
        <v>42366</v>
      </c>
      <c r="B46" s="75">
        <v>1045</v>
      </c>
    </row>
    <row r="47" spans="1:2" x14ac:dyDescent="0.15">
      <c r="A47" s="79">
        <v>42368</v>
      </c>
      <c r="B47" s="75">
        <v>188</v>
      </c>
    </row>
    <row r="48" spans="1:2" x14ac:dyDescent="0.15">
      <c r="A48" s="79">
        <v>42371</v>
      </c>
      <c r="B48" s="75">
        <v>13</v>
      </c>
    </row>
    <row r="49" spans="1:2" x14ac:dyDescent="0.15">
      <c r="A49" s="79">
        <v>42380</v>
      </c>
      <c r="B49" s="75">
        <v>255</v>
      </c>
    </row>
    <row r="50" spans="1:2" x14ac:dyDescent="0.15">
      <c r="A50" s="79">
        <v>42382</v>
      </c>
      <c r="B50" s="75">
        <v>105</v>
      </c>
    </row>
    <row r="51" spans="1:2" x14ac:dyDescent="0.15">
      <c r="A51" s="79">
        <v>42384</v>
      </c>
      <c r="B51" s="75">
        <v>453</v>
      </c>
    </row>
    <row r="52" spans="1:2" x14ac:dyDescent="0.15">
      <c r="A52" s="79">
        <v>42385</v>
      </c>
      <c r="B52" s="75">
        <v>245</v>
      </c>
    </row>
    <row r="53" spans="1:2" x14ac:dyDescent="0.15">
      <c r="A53" s="79">
        <v>42391</v>
      </c>
      <c r="B53" s="75">
        <v>282</v>
      </c>
    </row>
    <row r="54" spans="1:2" x14ac:dyDescent="0.15">
      <c r="A54" s="79">
        <v>42392</v>
      </c>
      <c r="B54" s="75">
        <v>245</v>
      </c>
    </row>
    <row r="55" spans="1:2" x14ac:dyDescent="0.15">
      <c r="A55" s="79">
        <v>42393</v>
      </c>
      <c r="B55" s="75">
        <v>842</v>
      </c>
    </row>
    <row r="56" spans="1:2" x14ac:dyDescent="0.15">
      <c r="A56" s="79">
        <v>42394</v>
      </c>
      <c r="B56" s="75">
        <v>124</v>
      </c>
    </row>
    <row r="57" spans="1:2" x14ac:dyDescent="0.15">
      <c r="A57" s="79">
        <v>42395</v>
      </c>
      <c r="B57" s="75">
        <v>24</v>
      </c>
    </row>
    <row r="58" spans="1:2" x14ac:dyDescent="0.15">
      <c r="A58" s="79">
        <v>42396</v>
      </c>
      <c r="B58" s="75">
        <v>1389</v>
      </c>
    </row>
    <row r="59" spans="1:2" x14ac:dyDescent="0.15">
      <c r="A59" s="79">
        <v>42397</v>
      </c>
      <c r="B59" s="75">
        <v>232</v>
      </c>
    </row>
    <row r="60" spans="1:2" x14ac:dyDescent="0.15">
      <c r="A60" s="79">
        <v>42399</v>
      </c>
      <c r="B60" s="75">
        <v>855</v>
      </c>
    </row>
    <row r="61" spans="1:2" x14ac:dyDescent="0.15">
      <c r="A61" s="79">
        <v>42400</v>
      </c>
      <c r="B61" s="75">
        <v>92</v>
      </c>
    </row>
    <row r="62" spans="1:2" x14ac:dyDescent="0.15">
      <c r="A62" s="79">
        <v>42401</v>
      </c>
      <c r="B62" s="75">
        <v>389</v>
      </c>
    </row>
    <row r="63" spans="1:2" x14ac:dyDescent="0.15">
      <c r="A63" s="79">
        <v>42402</v>
      </c>
      <c r="B63" s="75">
        <v>129</v>
      </c>
    </row>
    <row r="64" spans="1:2" x14ac:dyDescent="0.15">
      <c r="A64" s="79">
        <v>42403</v>
      </c>
      <c r="B64" s="75">
        <v>121</v>
      </c>
    </row>
    <row r="65" spans="1:2" x14ac:dyDescent="0.15">
      <c r="A65" s="79">
        <v>42404</v>
      </c>
      <c r="B65" s="75">
        <v>117</v>
      </c>
    </row>
    <row r="66" spans="1:2" x14ac:dyDescent="0.15">
      <c r="A66" s="79">
        <v>42413</v>
      </c>
      <c r="B66" s="75">
        <v>93</v>
      </c>
    </row>
    <row r="67" spans="1:2" x14ac:dyDescent="0.15">
      <c r="A67" s="79">
        <v>42417</v>
      </c>
      <c r="B67" s="75">
        <v>464</v>
      </c>
    </row>
    <row r="68" spans="1:2" x14ac:dyDescent="0.15">
      <c r="A68" s="79">
        <v>42419</v>
      </c>
      <c r="B68" s="75">
        <v>17</v>
      </c>
    </row>
    <row r="69" spans="1:2" x14ac:dyDescent="0.15">
      <c r="A69" s="79">
        <v>42420</v>
      </c>
      <c r="B69" s="75">
        <v>347</v>
      </c>
    </row>
    <row r="70" spans="1:2" x14ac:dyDescent="0.15">
      <c r="A70" s="79">
        <v>42422</v>
      </c>
      <c r="B70" s="75">
        <v>938</v>
      </c>
    </row>
    <row r="71" spans="1:2" x14ac:dyDescent="0.15">
      <c r="A71" s="79">
        <v>42423</v>
      </c>
      <c r="B71" s="75">
        <v>207</v>
      </c>
    </row>
    <row r="72" spans="1:2" x14ac:dyDescent="0.15">
      <c r="A72" s="79">
        <v>42424</v>
      </c>
      <c r="B72" s="75">
        <v>879</v>
      </c>
    </row>
    <row r="73" spans="1:2" x14ac:dyDescent="0.15">
      <c r="A73" s="79">
        <v>42428</v>
      </c>
      <c r="B73" s="75">
        <v>120</v>
      </c>
    </row>
    <row r="74" spans="1:2" x14ac:dyDescent="0.15">
      <c r="A74" s="79">
        <v>42436</v>
      </c>
      <c r="B74" s="75">
        <v>208</v>
      </c>
    </row>
    <row r="75" spans="1:2" x14ac:dyDescent="0.15">
      <c r="A75" s="79">
        <v>42437</v>
      </c>
      <c r="B75" s="75">
        <v>187</v>
      </c>
    </row>
    <row r="76" spans="1:2" x14ac:dyDescent="0.15">
      <c r="A76" s="79">
        <v>42445</v>
      </c>
      <c r="B76" s="75">
        <v>1230</v>
      </c>
    </row>
    <row r="77" spans="1:2" x14ac:dyDescent="0.15">
      <c r="A77" s="79">
        <v>42446</v>
      </c>
      <c r="B77" s="75">
        <v>1184</v>
      </c>
    </row>
    <row r="78" spans="1:2" x14ac:dyDescent="0.15">
      <c r="A78" s="79">
        <v>42448</v>
      </c>
      <c r="B78" s="75">
        <v>1189</v>
      </c>
    </row>
    <row r="79" spans="1:2" x14ac:dyDescent="0.15">
      <c r="A79" s="79">
        <v>42449</v>
      </c>
      <c r="B79" s="75">
        <v>727</v>
      </c>
    </row>
    <row r="80" spans="1:2" x14ac:dyDescent="0.15">
      <c r="A80" s="79">
        <v>42450</v>
      </c>
      <c r="B80" s="75">
        <v>619</v>
      </c>
    </row>
    <row r="81" spans="1:2" x14ac:dyDescent="0.15">
      <c r="A81" s="79">
        <v>42458</v>
      </c>
      <c r="B81" s="75">
        <v>730</v>
      </c>
    </row>
    <row r="82" spans="1:2" x14ac:dyDescent="0.15">
      <c r="A82" s="79">
        <v>42459</v>
      </c>
      <c r="B82" s="75">
        <v>2699</v>
      </c>
    </row>
    <row r="83" spans="1:2" x14ac:dyDescent="0.15">
      <c r="A83" s="79">
        <v>42460</v>
      </c>
      <c r="B83" s="75">
        <v>364</v>
      </c>
    </row>
    <row r="84" spans="1:2" x14ac:dyDescent="0.15">
      <c r="A84" s="79">
        <v>42461</v>
      </c>
      <c r="B84" s="75">
        <v>545</v>
      </c>
    </row>
    <row r="85" spans="1:2" x14ac:dyDescent="0.15">
      <c r="A85" s="79">
        <v>42464</v>
      </c>
      <c r="B85" s="75">
        <v>10</v>
      </c>
    </row>
    <row r="86" spans="1:2" x14ac:dyDescent="0.15">
      <c r="A86" s="79">
        <v>42467</v>
      </c>
      <c r="B86" s="75">
        <v>312</v>
      </c>
    </row>
    <row r="87" spans="1:2" x14ac:dyDescent="0.15">
      <c r="A87" s="79">
        <v>42469</v>
      </c>
      <c r="B87" s="75">
        <v>294</v>
      </c>
    </row>
    <row r="88" spans="1:2" x14ac:dyDescent="0.15">
      <c r="A88" s="79">
        <v>42472</v>
      </c>
      <c r="B88" s="75">
        <v>2231</v>
      </c>
    </row>
    <row r="89" spans="1:2" x14ac:dyDescent="0.15">
      <c r="A89" s="79">
        <v>42473</v>
      </c>
      <c r="B89" s="75">
        <v>2044</v>
      </c>
    </row>
    <row r="90" spans="1:2" x14ac:dyDescent="0.15">
      <c r="A90" s="79">
        <v>42474</v>
      </c>
      <c r="B90" s="75">
        <v>1030</v>
      </c>
    </row>
    <row r="91" spans="1:2" x14ac:dyDescent="0.15">
      <c r="A91" s="79">
        <v>42475</v>
      </c>
      <c r="B91" s="75">
        <v>350</v>
      </c>
    </row>
    <row r="92" spans="1:2" x14ac:dyDescent="0.15">
      <c r="A92" s="79">
        <v>42477</v>
      </c>
      <c r="B92" s="75">
        <v>497</v>
      </c>
    </row>
    <row r="93" spans="1:2" x14ac:dyDescent="0.15">
      <c r="A93" s="79">
        <v>42478</v>
      </c>
      <c r="B93" s="75">
        <v>343</v>
      </c>
    </row>
    <row r="94" spans="1:2" x14ac:dyDescent="0.15">
      <c r="A94" s="79">
        <v>42479</v>
      </c>
      <c r="B94" s="75">
        <v>65</v>
      </c>
    </row>
    <row r="95" spans="1:2" x14ac:dyDescent="0.15">
      <c r="A95" s="79">
        <v>42481</v>
      </c>
      <c r="B95" s="75">
        <v>264</v>
      </c>
    </row>
    <row r="96" spans="1:2" x14ac:dyDescent="0.15">
      <c r="A96" s="79">
        <v>42485</v>
      </c>
      <c r="B96" s="75">
        <v>308</v>
      </c>
    </row>
    <row r="97" spans="1:2" x14ac:dyDescent="0.15">
      <c r="A97" s="79">
        <v>42486</v>
      </c>
      <c r="B97" s="75">
        <v>1133</v>
      </c>
    </row>
    <row r="98" spans="1:2" x14ac:dyDescent="0.15">
      <c r="A98" s="79">
        <v>42488</v>
      </c>
      <c r="B98" s="75">
        <v>237</v>
      </c>
    </row>
    <row r="99" spans="1:2" x14ac:dyDescent="0.15">
      <c r="A99" s="79">
        <v>42489</v>
      </c>
      <c r="B99" s="75">
        <v>381</v>
      </c>
    </row>
    <row r="100" spans="1:2" x14ac:dyDescent="0.15">
      <c r="A100" s="79">
        <v>42490</v>
      </c>
      <c r="B100" s="75">
        <v>27</v>
      </c>
    </row>
    <row r="101" spans="1:2" x14ac:dyDescent="0.15">
      <c r="A101" s="79">
        <v>42491</v>
      </c>
      <c r="B101" s="75">
        <v>705</v>
      </c>
    </row>
    <row r="102" spans="1:2" x14ac:dyDescent="0.15">
      <c r="A102" s="79">
        <v>42493</v>
      </c>
      <c r="B102" s="74">
        <v>27</v>
      </c>
    </row>
    <row r="103" spans="1:2" x14ac:dyDescent="0.15">
      <c r="A103" s="79">
        <v>42494</v>
      </c>
      <c r="B103" s="75">
        <v>52</v>
      </c>
    </row>
    <row r="104" spans="1:2" x14ac:dyDescent="0.15">
      <c r="A104" s="79">
        <v>42496</v>
      </c>
      <c r="B104" s="75">
        <v>847</v>
      </c>
    </row>
    <row r="105" spans="1:2" x14ac:dyDescent="0.15">
      <c r="A105" s="79">
        <v>42497</v>
      </c>
      <c r="B105" s="75">
        <v>1651</v>
      </c>
    </row>
    <row r="106" spans="1:2" x14ac:dyDescent="0.15">
      <c r="A106" s="79">
        <v>42500</v>
      </c>
      <c r="B106" s="75">
        <v>32</v>
      </c>
    </row>
    <row r="107" spans="1:2" x14ac:dyDescent="0.15">
      <c r="A107" s="79">
        <v>42501</v>
      </c>
      <c r="B107" s="75">
        <v>12</v>
      </c>
    </row>
    <row r="108" spans="1:2" x14ac:dyDescent="0.15">
      <c r="A108" s="79">
        <v>42503</v>
      </c>
      <c r="B108" s="75">
        <v>1034</v>
      </c>
    </row>
    <row r="109" spans="1:2" x14ac:dyDescent="0.15">
      <c r="A109" s="79">
        <v>42507</v>
      </c>
      <c r="B109" s="75">
        <v>784</v>
      </c>
    </row>
    <row r="110" spans="1:2" x14ac:dyDescent="0.15">
      <c r="A110" s="79">
        <v>42508</v>
      </c>
      <c r="B110" s="75">
        <v>837</v>
      </c>
    </row>
    <row r="111" spans="1:2" x14ac:dyDescent="0.15">
      <c r="A111" s="79">
        <v>42513</v>
      </c>
      <c r="B111" s="75">
        <v>315</v>
      </c>
    </row>
    <row r="112" spans="1:2" x14ac:dyDescent="0.15">
      <c r="A112" s="79">
        <v>42514</v>
      </c>
      <c r="B112" s="75">
        <v>2006</v>
      </c>
    </row>
    <row r="113" spans="1:2" x14ac:dyDescent="0.15">
      <c r="A113" s="79">
        <v>42515</v>
      </c>
      <c r="B113" s="75">
        <v>3268</v>
      </c>
    </row>
    <row r="114" spans="1:2" x14ac:dyDescent="0.15">
      <c r="A114" s="79">
        <v>42516</v>
      </c>
      <c r="B114" s="75">
        <v>2760</v>
      </c>
    </row>
    <row r="115" spans="1:2" x14ac:dyDescent="0.15">
      <c r="A115" s="79">
        <v>42517</v>
      </c>
      <c r="B115" s="75">
        <v>183</v>
      </c>
    </row>
    <row r="116" spans="1:2" x14ac:dyDescent="0.15">
      <c r="A116" s="79">
        <v>42518</v>
      </c>
      <c r="B116" s="75">
        <v>4189</v>
      </c>
    </row>
    <row r="117" spans="1:2" x14ac:dyDescent="0.15">
      <c r="A117" s="79">
        <v>42519</v>
      </c>
      <c r="B117" s="75">
        <v>1806</v>
      </c>
    </row>
    <row r="118" spans="1:2" x14ac:dyDescent="0.15">
      <c r="A118" s="79">
        <v>42520</v>
      </c>
      <c r="B118" s="75">
        <v>1118</v>
      </c>
    </row>
    <row r="119" spans="1:2" x14ac:dyDescent="0.15">
      <c r="A119" s="79">
        <v>42521</v>
      </c>
      <c r="B119" s="75">
        <v>34</v>
      </c>
    </row>
    <row r="120" spans="1:2" x14ac:dyDescent="0.15">
      <c r="A120" s="79">
        <v>42523</v>
      </c>
      <c r="B120" s="75">
        <v>10</v>
      </c>
    </row>
    <row r="121" spans="1:2" x14ac:dyDescent="0.15">
      <c r="A121" s="79">
        <v>42525</v>
      </c>
      <c r="B121" s="75">
        <v>328</v>
      </c>
    </row>
    <row r="122" spans="1:2" x14ac:dyDescent="0.15">
      <c r="A122" s="79">
        <v>42526</v>
      </c>
      <c r="B122" s="75">
        <v>376</v>
      </c>
    </row>
    <row r="123" spans="1:2" x14ac:dyDescent="0.15">
      <c r="A123" s="79">
        <v>42527</v>
      </c>
      <c r="B123" s="75">
        <v>392</v>
      </c>
    </row>
    <row r="124" spans="1:2" x14ac:dyDescent="0.15">
      <c r="A124" s="79">
        <v>42529</v>
      </c>
      <c r="B124" s="75">
        <v>223</v>
      </c>
    </row>
    <row r="125" spans="1:2" x14ac:dyDescent="0.15">
      <c r="A125" s="79">
        <v>42530</v>
      </c>
      <c r="B125" s="75">
        <v>550</v>
      </c>
    </row>
    <row r="126" spans="1:2" x14ac:dyDescent="0.15">
      <c r="A126" s="79">
        <v>42531</v>
      </c>
      <c r="B126" s="75">
        <v>1991</v>
      </c>
    </row>
    <row r="127" spans="1:2" x14ac:dyDescent="0.15">
      <c r="A127" s="79">
        <v>42532</v>
      </c>
      <c r="B127" s="75">
        <v>47</v>
      </c>
    </row>
    <row r="128" spans="1:2" x14ac:dyDescent="0.15">
      <c r="A128" s="79">
        <v>42533</v>
      </c>
      <c r="B128" s="75">
        <v>910</v>
      </c>
    </row>
    <row r="129" spans="1:2" x14ac:dyDescent="0.15">
      <c r="A129" s="79">
        <v>42534</v>
      </c>
      <c r="B129" s="75">
        <v>2044</v>
      </c>
    </row>
    <row r="130" spans="1:2" x14ac:dyDescent="0.15">
      <c r="A130" s="79">
        <v>42535</v>
      </c>
      <c r="B130" s="75">
        <v>257</v>
      </c>
    </row>
    <row r="131" spans="1:2" x14ac:dyDescent="0.15">
      <c r="A131" s="79">
        <v>42536</v>
      </c>
      <c r="B131" s="75">
        <v>482</v>
      </c>
    </row>
    <row r="132" spans="1:2" x14ac:dyDescent="0.15">
      <c r="A132" s="79">
        <v>42537</v>
      </c>
      <c r="B132" s="75">
        <v>173</v>
      </c>
    </row>
    <row r="133" spans="1:2" x14ac:dyDescent="0.15">
      <c r="A133" s="79">
        <v>42538</v>
      </c>
      <c r="B133" s="75">
        <v>555</v>
      </c>
    </row>
    <row r="134" spans="1:2" x14ac:dyDescent="0.15">
      <c r="A134" s="79">
        <v>42540</v>
      </c>
      <c r="B134" s="75">
        <v>38</v>
      </c>
    </row>
    <row r="135" spans="1:2" x14ac:dyDescent="0.15">
      <c r="A135" s="79">
        <v>42543</v>
      </c>
      <c r="B135" s="75">
        <v>53</v>
      </c>
    </row>
    <row r="136" spans="1:2" x14ac:dyDescent="0.15">
      <c r="A136" s="79">
        <v>42545</v>
      </c>
      <c r="B136" s="75">
        <v>2729</v>
      </c>
    </row>
    <row r="137" spans="1:2" x14ac:dyDescent="0.15">
      <c r="A137" s="79">
        <v>42546</v>
      </c>
      <c r="B137" s="75">
        <v>1784</v>
      </c>
    </row>
    <row r="138" spans="1:2" x14ac:dyDescent="0.15">
      <c r="A138" s="79">
        <v>42547</v>
      </c>
      <c r="B138" s="75">
        <v>3263</v>
      </c>
    </row>
    <row r="139" spans="1:2" x14ac:dyDescent="0.15">
      <c r="A139" s="79">
        <v>42549</v>
      </c>
      <c r="B139" s="75">
        <v>3645</v>
      </c>
    </row>
    <row r="140" spans="1:2" x14ac:dyDescent="0.15">
      <c r="A140" s="79">
        <v>42550</v>
      </c>
      <c r="B140" s="75">
        <v>1050</v>
      </c>
    </row>
    <row r="141" spans="1:2" x14ac:dyDescent="0.15">
      <c r="A141" s="79">
        <v>42551</v>
      </c>
      <c r="B141" s="75">
        <v>1344</v>
      </c>
    </row>
    <row r="142" spans="1:2" x14ac:dyDescent="0.15">
      <c r="A142" s="79">
        <v>42552</v>
      </c>
      <c r="B142" s="75">
        <v>711</v>
      </c>
    </row>
    <row r="143" spans="1:2" x14ac:dyDescent="0.15">
      <c r="A143" s="79">
        <v>42554</v>
      </c>
      <c r="B143" s="75">
        <v>338</v>
      </c>
    </row>
    <row r="144" spans="1:2" x14ac:dyDescent="0.15">
      <c r="A144" s="79">
        <v>42555</v>
      </c>
      <c r="B144" s="75">
        <v>54</v>
      </c>
    </row>
    <row r="145" spans="1:2" x14ac:dyDescent="0.15">
      <c r="A145" s="79">
        <v>42556</v>
      </c>
      <c r="B145" s="75">
        <v>461</v>
      </c>
    </row>
    <row r="146" spans="1:2" x14ac:dyDescent="0.15">
      <c r="A146" s="79">
        <v>42557</v>
      </c>
      <c r="B146" s="75">
        <v>2619</v>
      </c>
    </row>
    <row r="147" spans="1:2" x14ac:dyDescent="0.15">
      <c r="A147" s="79">
        <v>42558</v>
      </c>
      <c r="B147" s="75">
        <v>2391</v>
      </c>
    </row>
    <row r="148" spans="1:2" x14ac:dyDescent="0.15">
      <c r="A148" s="79">
        <v>42559</v>
      </c>
      <c r="B148" s="75">
        <v>630</v>
      </c>
    </row>
    <row r="149" spans="1:2" x14ac:dyDescent="0.15">
      <c r="A149" s="79">
        <v>42560</v>
      </c>
      <c r="B149" s="75">
        <v>125</v>
      </c>
    </row>
    <row r="150" spans="1:2" x14ac:dyDescent="0.15">
      <c r="A150" s="79">
        <v>42561</v>
      </c>
      <c r="B150" s="75">
        <v>157</v>
      </c>
    </row>
    <row r="151" spans="1:2" x14ac:dyDescent="0.15">
      <c r="A151" s="79">
        <v>42562</v>
      </c>
      <c r="B151" s="75">
        <v>281</v>
      </c>
    </row>
    <row r="152" spans="1:2" x14ac:dyDescent="0.15">
      <c r="A152" s="79">
        <v>42563</v>
      </c>
      <c r="B152" s="75">
        <v>241</v>
      </c>
    </row>
    <row r="153" spans="1:2" x14ac:dyDescent="0.15">
      <c r="A153" s="79">
        <v>42565</v>
      </c>
      <c r="B153" s="75">
        <v>896</v>
      </c>
    </row>
    <row r="154" spans="1:2" x14ac:dyDescent="0.15">
      <c r="A154" s="79">
        <v>42566</v>
      </c>
      <c r="B154" s="75">
        <v>400</v>
      </c>
    </row>
    <row r="155" spans="1:2" x14ac:dyDescent="0.15">
      <c r="A155" s="79">
        <v>42567</v>
      </c>
      <c r="B155" s="75">
        <v>330</v>
      </c>
    </row>
    <row r="156" spans="1:2" x14ac:dyDescent="0.15">
      <c r="A156" s="79">
        <v>42570</v>
      </c>
      <c r="B156" s="75">
        <v>127</v>
      </c>
    </row>
    <row r="157" spans="1:2" x14ac:dyDescent="0.15">
      <c r="A157" s="79">
        <v>42571</v>
      </c>
      <c r="B157" s="75">
        <v>2604</v>
      </c>
    </row>
    <row r="158" spans="1:2" x14ac:dyDescent="0.15">
      <c r="A158" s="79">
        <v>42572</v>
      </c>
      <c r="B158" s="75">
        <v>1490</v>
      </c>
    </row>
    <row r="159" spans="1:2" x14ac:dyDescent="0.15">
      <c r="A159" s="79">
        <v>42573</v>
      </c>
      <c r="B159" s="75">
        <v>701</v>
      </c>
    </row>
    <row r="160" spans="1:2" x14ac:dyDescent="0.15">
      <c r="A160" s="79">
        <v>42574</v>
      </c>
      <c r="B160" s="75">
        <v>1369</v>
      </c>
    </row>
    <row r="161" spans="1:2" x14ac:dyDescent="0.15">
      <c r="A161" s="79">
        <v>42575</v>
      </c>
      <c r="B161" s="75">
        <v>1866</v>
      </c>
    </row>
    <row r="162" spans="1:2" x14ac:dyDescent="0.15">
      <c r="A162" s="79">
        <v>42576</v>
      </c>
      <c r="B162" s="75">
        <v>252</v>
      </c>
    </row>
    <row r="163" spans="1:2" x14ac:dyDescent="0.15">
      <c r="A163" s="79">
        <v>42578</v>
      </c>
      <c r="B163" s="75">
        <v>694</v>
      </c>
    </row>
    <row r="164" spans="1:2" x14ac:dyDescent="0.15">
      <c r="A164" s="79">
        <v>42579</v>
      </c>
      <c r="B164" s="75">
        <v>233</v>
      </c>
    </row>
    <row r="165" spans="1:2" x14ac:dyDescent="0.15">
      <c r="A165" s="79">
        <v>42580</v>
      </c>
      <c r="B165" s="75">
        <v>577</v>
      </c>
    </row>
    <row r="166" spans="1:2" x14ac:dyDescent="0.15">
      <c r="A166" s="79">
        <v>42581</v>
      </c>
      <c r="B166" s="75">
        <v>2088</v>
      </c>
    </row>
    <row r="167" spans="1:2" x14ac:dyDescent="0.15">
      <c r="A167" s="79">
        <v>42582</v>
      </c>
      <c r="B167" s="75">
        <v>1731</v>
      </c>
    </row>
    <row r="168" spans="1:2" x14ac:dyDescent="0.15">
      <c r="A168" s="79">
        <v>42583</v>
      </c>
      <c r="B168" s="75">
        <v>1509</v>
      </c>
    </row>
    <row r="169" spans="1:2" x14ac:dyDescent="0.15">
      <c r="A169" s="79">
        <v>42584</v>
      </c>
      <c r="B169" s="75">
        <v>2589</v>
      </c>
    </row>
    <row r="170" spans="1:2" x14ac:dyDescent="0.15">
      <c r="A170" s="79">
        <v>42585</v>
      </c>
      <c r="B170" s="75">
        <v>706</v>
      </c>
    </row>
    <row r="171" spans="1:2" x14ac:dyDescent="0.15">
      <c r="A171" s="79">
        <v>42586</v>
      </c>
      <c r="B171" s="75">
        <v>418</v>
      </c>
    </row>
    <row r="172" spans="1:2" x14ac:dyDescent="0.15">
      <c r="A172" s="79">
        <v>42587</v>
      </c>
      <c r="B172" s="75">
        <v>10</v>
      </c>
    </row>
    <row r="173" spans="1:2" x14ac:dyDescent="0.15">
      <c r="A173" s="79">
        <v>42588</v>
      </c>
      <c r="B173" s="75">
        <v>643</v>
      </c>
    </row>
    <row r="174" spans="1:2" x14ac:dyDescent="0.15">
      <c r="A174" s="79">
        <v>42589</v>
      </c>
      <c r="B174" s="75">
        <v>58</v>
      </c>
    </row>
    <row r="175" spans="1:2" x14ac:dyDescent="0.15">
      <c r="A175" s="79">
        <v>42590</v>
      </c>
      <c r="B175" s="75">
        <v>601</v>
      </c>
    </row>
    <row r="176" spans="1:2" x14ac:dyDescent="0.15">
      <c r="A176" s="79">
        <v>42593</v>
      </c>
      <c r="B176" s="75">
        <v>498</v>
      </c>
    </row>
    <row r="177" spans="1:2" x14ac:dyDescent="0.15">
      <c r="A177" s="79">
        <v>42594</v>
      </c>
      <c r="B177" s="75">
        <v>679</v>
      </c>
    </row>
    <row r="178" spans="1:2" x14ac:dyDescent="0.15">
      <c r="A178" s="79">
        <v>42599</v>
      </c>
      <c r="B178" s="75">
        <v>49</v>
      </c>
    </row>
    <row r="179" spans="1:2" x14ac:dyDescent="0.15">
      <c r="A179" s="79">
        <v>42600</v>
      </c>
      <c r="B179" s="75">
        <v>303</v>
      </c>
    </row>
    <row r="180" spans="1:2" x14ac:dyDescent="0.15">
      <c r="A180" s="79">
        <v>42601</v>
      </c>
      <c r="B180" s="75">
        <v>76</v>
      </c>
    </row>
    <row r="181" spans="1:2" x14ac:dyDescent="0.15">
      <c r="A181" s="79">
        <v>42602</v>
      </c>
      <c r="B181" s="75">
        <v>654</v>
      </c>
    </row>
    <row r="182" spans="1:2" x14ac:dyDescent="0.15">
      <c r="A182" s="79">
        <v>42603</v>
      </c>
      <c r="B182" s="75">
        <v>1081</v>
      </c>
    </row>
    <row r="183" spans="1:2" x14ac:dyDescent="0.15">
      <c r="A183" s="79">
        <v>42604</v>
      </c>
      <c r="B183" s="75">
        <v>449</v>
      </c>
    </row>
    <row r="184" spans="1:2" x14ac:dyDescent="0.15">
      <c r="A184" s="79">
        <v>42605</v>
      </c>
      <c r="B184" s="75">
        <v>931</v>
      </c>
    </row>
    <row r="185" spans="1:2" x14ac:dyDescent="0.15">
      <c r="A185" s="79">
        <v>42606</v>
      </c>
      <c r="B185" s="75">
        <v>273</v>
      </c>
    </row>
    <row r="186" spans="1:2" x14ac:dyDescent="0.15">
      <c r="A186" s="79">
        <v>42607</v>
      </c>
      <c r="B186" s="75">
        <v>13</v>
      </c>
    </row>
    <row r="187" spans="1:2" x14ac:dyDescent="0.15">
      <c r="A187" s="79">
        <v>42609</v>
      </c>
      <c r="B187" s="75">
        <v>47</v>
      </c>
    </row>
    <row r="188" spans="1:2" x14ac:dyDescent="0.15">
      <c r="A188" s="79">
        <v>42610</v>
      </c>
      <c r="B188" s="75">
        <v>240</v>
      </c>
    </row>
    <row r="189" spans="1:2" x14ac:dyDescent="0.15">
      <c r="A189" s="79">
        <v>42611</v>
      </c>
      <c r="B189" s="75">
        <v>833</v>
      </c>
    </row>
    <row r="190" spans="1:2" x14ac:dyDescent="0.15">
      <c r="A190" s="79">
        <v>42612</v>
      </c>
      <c r="B190" s="75">
        <v>3102</v>
      </c>
    </row>
    <row r="191" spans="1:2" x14ac:dyDescent="0.15">
      <c r="A191" s="79">
        <v>42613</v>
      </c>
      <c r="B191" s="75">
        <v>5504</v>
      </c>
    </row>
    <row r="192" spans="1:2" x14ac:dyDescent="0.15">
      <c r="A192" s="79">
        <v>42614</v>
      </c>
      <c r="B192" s="75">
        <v>2517</v>
      </c>
    </row>
    <row r="193" spans="1:2" x14ac:dyDescent="0.15">
      <c r="A193" s="79">
        <v>42615</v>
      </c>
      <c r="B193" s="75">
        <v>1583</v>
      </c>
    </row>
    <row r="194" spans="1:2" x14ac:dyDescent="0.15">
      <c r="A194" s="79">
        <v>42616</v>
      </c>
      <c r="B194" s="75">
        <v>1280</v>
      </c>
    </row>
    <row r="195" spans="1:2" x14ac:dyDescent="0.15">
      <c r="A195" s="79">
        <v>42617</v>
      </c>
      <c r="B195" s="75">
        <v>875</v>
      </c>
    </row>
    <row r="196" spans="1:2" x14ac:dyDescent="0.15">
      <c r="A196" s="79">
        <v>42618</v>
      </c>
      <c r="B196" s="75">
        <v>140</v>
      </c>
    </row>
    <row r="197" spans="1:2" x14ac:dyDescent="0.15">
      <c r="A197" s="79">
        <v>42619</v>
      </c>
      <c r="B197" s="75">
        <v>1060</v>
      </c>
    </row>
    <row r="198" spans="1:2" x14ac:dyDescent="0.15">
      <c r="A198" s="79">
        <v>42620</v>
      </c>
      <c r="B198" s="75">
        <v>1662</v>
      </c>
    </row>
    <row r="199" spans="1:2" x14ac:dyDescent="0.15">
      <c r="A199" s="79">
        <v>42621</v>
      </c>
      <c r="B199" s="75">
        <v>293</v>
      </c>
    </row>
    <row r="200" spans="1:2" x14ac:dyDescent="0.15">
      <c r="A200" s="79">
        <v>42625</v>
      </c>
      <c r="B200" s="75">
        <v>2614</v>
      </c>
    </row>
    <row r="201" spans="1:2" x14ac:dyDescent="0.15">
      <c r="A201" s="79">
        <v>42626</v>
      </c>
      <c r="B201" s="75">
        <v>731</v>
      </c>
    </row>
    <row r="202" spans="1:2" x14ac:dyDescent="0.15">
      <c r="A202" s="79">
        <v>42627</v>
      </c>
      <c r="B202" s="75">
        <v>1179</v>
      </c>
    </row>
    <row r="203" spans="1:2" x14ac:dyDescent="0.15">
      <c r="A203" s="79">
        <v>42628</v>
      </c>
      <c r="B203" s="75">
        <v>121</v>
      </c>
    </row>
    <row r="204" spans="1:2" x14ac:dyDescent="0.15">
      <c r="A204" s="79">
        <v>42629</v>
      </c>
      <c r="B204" s="75">
        <v>971</v>
      </c>
    </row>
    <row r="205" spans="1:2" x14ac:dyDescent="0.15">
      <c r="A205" s="79">
        <v>42630</v>
      </c>
      <c r="B205" s="75">
        <v>317</v>
      </c>
    </row>
    <row r="206" spans="1:2" x14ac:dyDescent="0.15">
      <c r="A206" s="79">
        <v>42632</v>
      </c>
      <c r="B206" s="75">
        <v>47</v>
      </c>
    </row>
    <row r="207" spans="1:2" x14ac:dyDescent="0.15">
      <c r="A207" s="79">
        <v>42635</v>
      </c>
      <c r="B207" s="75">
        <v>51</v>
      </c>
    </row>
    <row r="208" spans="1:2" x14ac:dyDescent="0.15">
      <c r="A208" s="79">
        <v>42636</v>
      </c>
      <c r="B208" s="75">
        <v>520</v>
      </c>
    </row>
    <row r="209" spans="1:2" x14ac:dyDescent="0.15">
      <c r="A209" s="79">
        <v>42637</v>
      </c>
      <c r="B209" s="75">
        <v>17</v>
      </c>
    </row>
    <row r="210" spans="1:2" x14ac:dyDescent="0.15">
      <c r="A210" s="79">
        <v>42638</v>
      </c>
      <c r="B210" s="75">
        <v>463</v>
      </c>
    </row>
    <row r="211" spans="1:2" x14ac:dyDescent="0.15">
      <c r="A211" s="79">
        <v>42639</v>
      </c>
      <c r="B211" s="75">
        <v>284</v>
      </c>
    </row>
    <row r="212" spans="1:2" x14ac:dyDescent="0.15">
      <c r="A212" s="79">
        <v>42640</v>
      </c>
      <c r="B212" s="75">
        <v>67</v>
      </c>
    </row>
    <row r="213" spans="1:2" x14ac:dyDescent="0.15">
      <c r="A213" s="79">
        <v>42645</v>
      </c>
      <c r="B213" s="75">
        <v>13</v>
      </c>
    </row>
    <row r="214" spans="1:2" x14ac:dyDescent="0.15">
      <c r="A214" s="79">
        <v>42646</v>
      </c>
      <c r="B214" s="75">
        <v>363</v>
      </c>
    </row>
    <row r="215" spans="1:2" x14ac:dyDescent="0.15">
      <c r="A215" s="79">
        <v>42647</v>
      </c>
      <c r="B215" s="75">
        <v>1351</v>
      </c>
    </row>
    <row r="216" spans="1:2" x14ac:dyDescent="0.15">
      <c r="A216" s="79">
        <v>42648</v>
      </c>
      <c r="B216" s="75">
        <v>5504</v>
      </c>
    </row>
    <row r="217" spans="1:2" x14ac:dyDescent="0.15">
      <c r="A217" s="79">
        <v>42649</v>
      </c>
      <c r="B217" s="75">
        <v>3333</v>
      </c>
    </row>
    <row r="218" spans="1:2" x14ac:dyDescent="0.15">
      <c r="A218" s="79">
        <v>42650</v>
      </c>
      <c r="B218" s="75">
        <v>391</v>
      </c>
    </row>
    <row r="219" spans="1:2" x14ac:dyDescent="0.15">
      <c r="A219" s="79">
        <v>42651</v>
      </c>
      <c r="B219" s="75">
        <v>1105</v>
      </c>
    </row>
    <row r="220" spans="1:2" x14ac:dyDescent="0.15">
      <c r="A220" s="79">
        <v>42652</v>
      </c>
      <c r="B220" s="75">
        <v>260</v>
      </c>
    </row>
    <row r="221" spans="1:2" x14ac:dyDescent="0.15">
      <c r="A221" s="79">
        <v>42653</v>
      </c>
      <c r="B221" s="75">
        <v>19</v>
      </c>
    </row>
    <row r="222" spans="1:2" x14ac:dyDescent="0.15">
      <c r="A222" s="79">
        <v>42654</v>
      </c>
      <c r="B222" s="75">
        <v>129</v>
      </c>
    </row>
    <row r="223" spans="1:2" x14ac:dyDescent="0.15">
      <c r="A223" s="79">
        <v>42656</v>
      </c>
      <c r="B223" s="75">
        <v>326</v>
      </c>
    </row>
    <row r="224" spans="1:2" x14ac:dyDescent="0.15">
      <c r="A224" s="79">
        <v>42657</v>
      </c>
      <c r="B224" s="75">
        <v>288</v>
      </c>
    </row>
    <row r="225" spans="1:2" x14ac:dyDescent="0.15">
      <c r="A225" s="79">
        <v>42660</v>
      </c>
      <c r="B225" s="75">
        <v>200</v>
      </c>
    </row>
    <row r="226" spans="1:2" x14ac:dyDescent="0.15">
      <c r="A226" s="79">
        <v>42662</v>
      </c>
      <c r="B226" s="75">
        <v>875</v>
      </c>
    </row>
    <row r="227" spans="1:2" x14ac:dyDescent="0.15">
      <c r="A227" s="79">
        <v>42663</v>
      </c>
      <c r="B227" s="75">
        <v>14</v>
      </c>
    </row>
    <row r="228" spans="1:2" x14ac:dyDescent="0.15">
      <c r="A228" s="79">
        <v>42664</v>
      </c>
      <c r="B228" s="75">
        <v>231</v>
      </c>
    </row>
    <row r="229" spans="1:2" x14ac:dyDescent="0.15">
      <c r="A229" s="79">
        <v>42665</v>
      </c>
      <c r="B229" s="75">
        <v>1577</v>
      </c>
    </row>
    <row r="230" spans="1:2" x14ac:dyDescent="0.15">
      <c r="A230" s="79">
        <v>42666</v>
      </c>
      <c r="B230" s="75">
        <v>1095</v>
      </c>
    </row>
    <row r="231" spans="1:2" x14ac:dyDescent="0.15">
      <c r="A231" s="79">
        <v>42667</v>
      </c>
      <c r="B231" s="75">
        <v>4469</v>
      </c>
    </row>
    <row r="232" spans="1:2" x14ac:dyDescent="0.15">
      <c r="A232" s="79">
        <v>42668</v>
      </c>
      <c r="B232" s="75">
        <v>1437</v>
      </c>
    </row>
    <row r="233" spans="1:2" x14ac:dyDescent="0.15">
      <c r="A233" s="79">
        <v>42669</v>
      </c>
      <c r="B233" s="75">
        <v>1926</v>
      </c>
    </row>
    <row r="234" spans="1:2" x14ac:dyDescent="0.15">
      <c r="A234" s="79">
        <v>42670</v>
      </c>
      <c r="B234" s="75">
        <v>1127</v>
      </c>
    </row>
    <row r="235" spans="1:2" x14ac:dyDescent="0.15">
      <c r="A235" s="79">
        <v>42671</v>
      </c>
      <c r="B235" s="75">
        <v>291</v>
      </c>
    </row>
    <row r="236" spans="1:2" x14ac:dyDescent="0.15">
      <c r="A236" s="79">
        <v>42672</v>
      </c>
      <c r="B236" s="75">
        <v>948</v>
      </c>
    </row>
    <row r="237" spans="1:2" x14ac:dyDescent="0.15">
      <c r="A237" s="79">
        <v>42675</v>
      </c>
      <c r="B237" s="75">
        <v>13</v>
      </c>
    </row>
    <row r="238" spans="1:2" x14ac:dyDescent="0.15">
      <c r="A238" s="79">
        <v>42676</v>
      </c>
      <c r="B238" s="75">
        <v>27</v>
      </c>
    </row>
    <row r="239" spans="1:2" x14ac:dyDescent="0.15">
      <c r="A239" s="79">
        <v>42677</v>
      </c>
      <c r="B239" s="75">
        <v>55</v>
      </c>
    </row>
    <row r="240" spans="1:2" x14ac:dyDescent="0.15">
      <c r="A240" s="79">
        <v>42678</v>
      </c>
      <c r="B240" s="75">
        <v>111</v>
      </c>
    </row>
    <row r="241" spans="1:2" x14ac:dyDescent="0.15">
      <c r="A241" s="79">
        <v>42679</v>
      </c>
      <c r="B241" s="75">
        <v>868</v>
      </c>
    </row>
    <row r="242" spans="1:2" x14ac:dyDescent="0.15">
      <c r="A242" s="79">
        <v>42680</v>
      </c>
      <c r="B242" s="75">
        <v>1287</v>
      </c>
    </row>
    <row r="243" spans="1:2" x14ac:dyDescent="0.15">
      <c r="A243" s="79">
        <v>42681</v>
      </c>
      <c r="B243" s="75">
        <v>2978</v>
      </c>
    </row>
    <row r="244" spans="1:2" x14ac:dyDescent="0.15">
      <c r="A244" s="79">
        <v>42687</v>
      </c>
      <c r="B244" s="75">
        <v>45</v>
      </c>
    </row>
    <row r="245" spans="1:2" x14ac:dyDescent="0.15">
      <c r="A245" s="79">
        <v>42688</v>
      </c>
      <c r="B245" s="75">
        <v>1477</v>
      </c>
    </row>
    <row r="246" spans="1:2" x14ac:dyDescent="0.15">
      <c r="A246" s="79">
        <v>42689</v>
      </c>
      <c r="B246" s="75">
        <v>341</v>
      </c>
    </row>
    <row r="247" spans="1:2" x14ac:dyDescent="0.15">
      <c r="A247" s="79">
        <v>42690</v>
      </c>
      <c r="B247" s="75">
        <v>582</v>
      </c>
    </row>
    <row r="248" spans="1:2" x14ac:dyDescent="0.15">
      <c r="A248" s="79">
        <v>42691</v>
      </c>
      <c r="B248" s="75">
        <v>552</v>
      </c>
    </row>
    <row r="249" spans="1:2" x14ac:dyDescent="0.15">
      <c r="A249" s="79">
        <v>42692</v>
      </c>
      <c r="B249" s="75">
        <v>428</v>
      </c>
    </row>
    <row r="250" spans="1:2" x14ac:dyDescent="0.15">
      <c r="A250" s="79">
        <v>42694</v>
      </c>
      <c r="B250" s="75">
        <v>217</v>
      </c>
    </row>
    <row r="251" spans="1:2" x14ac:dyDescent="0.15">
      <c r="A251" s="79">
        <v>42695</v>
      </c>
      <c r="B251" s="75">
        <v>52</v>
      </c>
    </row>
    <row r="252" spans="1:2" x14ac:dyDescent="0.15">
      <c r="A252" s="79">
        <v>42696</v>
      </c>
      <c r="B252" s="75">
        <v>7</v>
      </c>
    </row>
    <row r="253" spans="1:2" x14ac:dyDescent="0.15">
      <c r="A253" s="79">
        <v>42697</v>
      </c>
      <c r="B253" s="75">
        <v>28</v>
      </c>
    </row>
    <row r="254" spans="1:2" x14ac:dyDescent="0.15">
      <c r="A254" s="79">
        <v>42698</v>
      </c>
      <c r="B254" s="75">
        <v>2136</v>
      </c>
    </row>
    <row r="255" spans="1:2" x14ac:dyDescent="0.15">
      <c r="A255" s="79">
        <v>42700</v>
      </c>
      <c r="B255" s="75">
        <v>195</v>
      </c>
    </row>
    <row r="256" spans="1:2" x14ac:dyDescent="0.15">
      <c r="A256" s="79">
        <v>42701</v>
      </c>
      <c r="B256" s="75">
        <v>144</v>
      </c>
    </row>
    <row r="257" spans="1:2" x14ac:dyDescent="0.15">
      <c r="A257" s="79">
        <v>42702</v>
      </c>
      <c r="B257" s="75">
        <v>643</v>
      </c>
    </row>
    <row r="258" spans="1:2" x14ac:dyDescent="0.15">
      <c r="A258" s="79">
        <v>42703</v>
      </c>
      <c r="B258" s="75">
        <v>984</v>
      </c>
    </row>
    <row r="259" spans="1:2" x14ac:dyDescent="0.15">
      <c r="A259" s="79">
        <v>42704</v>
      </c>
      <c r="B259" s="75">
        <v>300</v>
      </c>
    </row>
    <row r="260" spans="1:2" x14ac:dyDescent="0.15">
      <c r="A260" s="79">
        <v>42705</v>
      </c>
      <c r="B260" s="75">
        <v>172</v>
      </c>
    </row>
    <row r="261" spans="1:2" x14ac:dyDescent="0.15">
      <c r="A261" s="79">
        <v>42707</v>
      </c>
      <c r="B261" s="75">
        <v>205</v>
      </c>
    </row>
    <row r="262" spans="1:2" x14ac:dyDescent="0.15">
      <c r="A262" s="79">
        <v>42709</v>
      </c>
      <c r="B262" s="75">
        <v>728</v>
      </c>
    </row>
    <row r="263" spans="1:2" x14ac:dyDescent="0.15">
      <c r="A263" s="79">
        <v>42710</v>
      </c>
      <c r="B263" s="75">
        <v>444</v>
      </c>
    </row>
    <row r="264" spans="1:2" x14ac:dyDescent="0.15">
      <c r="A264" s="79">
        <v>42711</v>
      </c>
      <c r="B264" s="75">
        <v>12</v>
      </c>
    </row>
    <row r="265" spans="1:2" x14ac:dyDescent="0.15">
      <c r="A265" s="79">
        <v>42712</v>
      </c>
      <c r="B265" s="75">
        <v>657</v>
      </c>
    </row>
    <row r="266" spans="1:2" x14ac:dyDescent="0.15">
      <c r="A266" s="79">
        <v>42713</v>
      </c>
      <c r="B266" s="75">
        <v>18</v>
      </c>
    </row>
    <row r="267" spans="1:2" x14ac:dyDescent="0.15">
      <c r="A267" s="79">
        <v>42716</v>
      </c>
      <c r="B267" s="75">
        <v>199</v>
      </c>
    </row>
    <row r="268" spans="1:2" x14ac:dyDescent="0.15">
      <c r="A268" s="79">
        <v>42717</v>
      </c>
      <c r="B268" s="75">
        <v>2167</v>
      </c>
    </row>
    <row r="269" spans="1:2" x14ac:dyDescent="0.15">
      <c r="A269" s="79">
        <v>42718</v>
      </c>
      <c r="B269" s="75">
        <v>1153</v>
      </c>
    </row>
    <row r="270" spans="1:2" x14ac:dyDescent="0.15">
      <c r="A270" s="79">
        <v>42719</v>
      </c>
      <c r="B270" s="75">
        <v>318</v>
      </c>
    </row>
    <row r="271" spans="1:2" x14ac:dyDescent="0.15">
      <c r="A271" s="79">
        <v>42720</v>
      </c>
      <c r="B271" s="75">
        <v>388</v>
      </c>
    </row>
    <row r="272" spans="1:2" x14ac:dyDescent="0.15">
      <c r="A272" s="79">
        <v>42726</v>
      </c>
      <c r="B272" s="75">
        <v>280</v>
      </c>
    </row>
    <row r="273" spans="1:2" x14ac:dyDescent="0.15">
      <c r="A273" s="79">
        <v>42727</v>
      </c>
      <c r="B273" s="75">
        <v>0</v>
      </c>
    </row>
    <row r="274" spans="1:2" x14ac:dyDescent="0.15">
      <c r="A274" s="79">
        <v>42728</v>
      </c>
      <c r="B274" s="75">
        <v>528</v>
      </c>
    </row>
    <row r="275" spans="1:2" x14ac:dyDescent="0.15">
      <c r="A275" s="79">
        <v>42729</v>
      </c>
      <c r="B275" s="75">
        <v>48</v>
      </c>
    </row>
    <row r="276" spans="1:2" x14ac:dyDescent="0.15">
      <c r="A276" s="79">
        <v>42730</v>
      </c>
      <c r="B276" s="75">
        <v>0</v>
      </c>
    </row>
    <row r="277" spans="1:2" x14ac:dyDescent="0.15">
      <c r="A277" s="79">
        <v>42731</v>
      </c>
      <c r="B277" s="75">
        <v>21</v>
      </c>
    </row>
    <row r="278" spans="1:2" x14ac:dyDescent="0.15">
      <c r="A278" s="79">
        <v>42732</v>
      </c>
      <c r="B278" s="75">
        <v>0</v>
      </c>
    </row>
    <row r="279" spans="1:2" x14ac:dyDescent="0.15">
      <c r="A279" s="79">
        <v>42733</v>
      </c>
      <c r="B279" s="75">
        <v>0</v>
      </c>
    </row>
    <row r="280" spans="1:2" x14ac:dyDescent="0.15">
      <c r="A280" s="79">
        <v>42734</v>
      </c>
      <c r="B280" s="75">
        <v>892</v>
      </c>
    </row>
    <row r="281" spans="1:2" x14ac:dyDescent="0.15">
      <c r="A281" s="79">
        <v>42735</v>
      </c>
      <c r="B281" s="75">
        <v>167</v>
      </c>
    </row>
    <row r="282" spans="1:2" x14ac:dyDescent="0.15">
      <c r="A282" s="79">
        <v>42736</v>
      </c>
      <c r="B282" s="75">
        <v>0</v>
      </c>
    </row>
    <row r="283" spans="1:2" x14ac:dyDescent="0.15">
      <c r="A283" s="79">
        <v>42737</v>
      </c>
      <c r="B283" s="75">
        <v>3</v>
      </c>
    </row>
    <row r="284" spans="1:2" x14ac:dyDescent="0.15">
      <c r="A284" s="79">
        <v>42738</v>
      </c>
      <c r="B284" s="75">
        <v>102</v>
      </c>
    </row>
    <row r="285" spans="1:2" x14ac:dyDescent="0.15">
      <c r="A285" s="79">
        <v>42739</v>
      </c>
      <c r="B285" s="75">
        <v>623</v>
      </c>
    </row>
    <row r="286" spans="1:2" x14ac:dyDescent="0.15">
      <c r="A286" s="79">
        <v>42740</v>
      </c>
      <c r="B286" s="75">
        <v>0</v>
      </c>
    </row>
    <row r="287" spans="1:2" x14ac:dyDescent="0.15">
      <c r="A287" s="79">
        <v>42741</v>
      </c>
      <c r="B287" s="75">
        <v>0</v>
      </c>
    </row>
    <row r="288" spans="1:2" x14ac:dyDescent="0.15">
      <c r="A288" s="79">
        <v>42742</v>
      </c>
      <c r="B288" s="75">
        <v>0</v>
      </c>
    </row>
    <row r="289" spans="1:2" x14ac:dyDescent="0.15">
      <c r="A289" s="79">
        <v>42743</v>
      </c>
      <c r="B289" s="75">
        <v>0</v>
      </c>
    </row>
    <row r="290" spans="1:2" x14ac:dyDescent="0.15">
      <c r="A290" s="79">
        <v>42744</v>
      </c>
      <c r="B290" s="75">
        <v>0</v>
      </c>
    </row>
    <row r="291" spans="1:2" x14ac:dyDescent="0.15">
      <c r="A291" s="79">
        <v>42745</v>
      </c>
      <c r="B291" s="75">
        <v>0</v>
      </c>
    </row>
    <row r="292" spans="1:2" x14ac:dyDescent="0.15">
      <c r="A292" s="79">
        <v>42746</v>
      </c>
      <c r="B292" s="75">
        <v>0</v>
      </c>
    </row>
    <row r="293" spans="1:2" x14ac:dyDescent="0.15">
      <c r="A293" s="79">
        <v>42747</v>
      </c>
      <c r="B293" s="75">
        <v>0</v>
      </c>
    </row>
    <row r="294" spans="1:2" x14ac:dyDescent="0.15">
      <c r="A294" s="79">
        <v>42748</v>
      </c>
      <c r="B294" s="75">
        <v>0</v>
      </c>
    </row>
    <row r="295" spans="1:2" x14ac:dyDescent="0.15">
      <c r="A295" s="79">
        <v>42749</v>
      </c>
      <c r="B295" s="75">
        <v>1143</v>
      </c>
    </row>
    <row r="296" spans="1:2" x14ac:dyDescent="0.15">
      <c r="A296" s="79">
        <v>42750</v>
      </c>
      <c r="B296" s="75">
        <v>482</v>
      </c>
    </row>
    <row r="297" spans="1:2" x14ac:dyDescent="0.15">
      <c r="A297" s="79">
        <v>42751</v>
      </c>
      <c r="B297" s="75">
        <v>38</v>
      </c>
    </row>
    <row r="298" spans="1:2" x14ac:dyDescent="0.15">
      <c r="A298" s="79">
        <v>42752</v>
      </c>
      <c r="B298" s="75">
        <v>0</v>
      </c>
    </row>
    <row r="299" spans="1:2" x14ac:dyDescent="0.15">
      <c r="A299" s="79">
        <v>42753</v>
      </c>
      <c r="B299" s="75">
        <v>0</v>
      </c>
    </row>
    <row r="300" spans="1:2" x14ac:dyDescent="0.15">
      <c r="A300" s="79">
        <v>42754</v>
      </c>
      <c r="B300" s="75">
        <v>0</v>
      </c>
    </row>
    <row r="301" spans="1:2" x14ac:dyDescent="0.15">
      <c r="A301" s="79">
        <v>42755</v>
      </c>
      <c r="B301" s="75">
        <v>0</v>
      </c>
    </row>
    <row r="302" spans="1:2" x14ac:dyDescent="0.15">
      <c r="A302" s="79">
        <v>42756</v>
      </c>
      <c r="B302" s="75">
        <v>0</v>
      </c>
    </row>
    <row r="303" spans="1:2" x14ac:dyDescent="0.15">
      <c r="A303" s="79">
        <v>42757</v>
      </c>
      <c r="B303" s="75">
        <v>0</v>
      </c>
    </row>
    <row r="304" spans="1:2" x14ac:dyDescent="0.15">
      <c r="A304" s="79">
        <v>42758</v>
      </c>
      <c r="B304" s="75">
        <v>0</v>
      </c>
    </row>
    <row r="305" spans="1:2" x14ac:dyDescent="0.15">
      <c r="A305" s="79">
        <v>42759</v>
      </c>
      <c r="B305" s="75">
        <v>397</v>
      </c>
    </row>
    <row r="306" spans="1:2" x14ac:dyDescent="0.15">
      <c r="A306" s="79">
        <v>42760</v>
      </c>
      <c r="B306" s="75">
        <v>0</v>
      </c>
    </row>
    <row r="307" spans="1:2" x14ac:dyDescent="0.15">
      <c r="A307" s="79">
        <v>42761</v>
      </c>
      <c r="B307" s="75">
        <v>0</v>
      </c>
    </row>
    <row r="308" spans="1:2" x14ac:dyDescent="0.15">
      <c r="A308" s="79">
        <v>42762</v>
      </c>
      <c r="B308" s="75">
        <v>0</v>
      </c>
    </row>
    <row r="309" spans="1:2" x14ac:dyDescent="0.15">
      <c r="A309" s="79">
        <v>42763</v>
      </c>
      <c r="B309" s="75">
        <v>1019</v>
      </c>
    </row>
    <row r="310" spans="1:2" x14ac:dyDescent="0.15">
      <c r="A310" s="79">
        <v>42764</v>
      </c>
      <c r="B310" s="75">
        <v>436</v>
      </c>
    </row>
    <row r="311" spans="1:2" x14ac:dyDescent="0.15">
      <c r="A311" s="79">
        <v>42765</v>
      </c>
      <c r="B311" s="75">
        <v>0</v>
      </c>
    </row>
    <row r="312" spans="1:2" x14ac:dyDescent="0.15">
      <c r="A312" s="79">
        <v>42766</v>
      </c>
      <c r="B312" s="75">
        <v>210</v>
      </c>
    </row>
    <row r="313" spans="1:2" x14ac:dyDescent="0.15">
      <c r="A313" s="79">
        <v>42767</v>
      </c>
      <c r="B313" s="75">
        <v>63</v>
      </c>
    </row>
    <row r="314" spans="1:2" x14ac:dyDescent="0.15">
      <c r="A314" s="79">
        <v>42768</v>
      </c>
      <c r="B314" s="75">
        <v>754</v>
      </c>
    </row>
    <row r="315" spans="1:2" x14ac:dyDescent="0.15">
      <c r="A315" s="79">
        <v>42769</v>
      </c>
      <c r="B315" s="75">
        <v>1131</v>
      </c>
    </row>
    <row r="316" spans="1:2" x14ac:dyDescent="0.15">
      <c r="A316" s="79">
        <v>42770</v>
      </c>
      <c r="B316" s="75">
        <v>251</v>
      </c>
    </row>
    <row r="317" spans="1:2" x14ac:dyDescent="0.15">
      <c r="A317" s="79">
        <v>42771</v>
      </c>
      <c r="B317" s="75">
        <v>1741</v>
      </c>
    </row>
    <row r="318" spans="1:2" x14ac:dyDescent="0.15">
      <c r="A318" s="79">
        <v>42772</v>
      </c>
      <c r="B318" s="75">
        <v>927</v>
      </c>
    </row>
    <row r="319" spans="1:2" x14ac:dyDescent="0.15">
      <c r="A319" s="79">
        <v>42773</v>
      </c>
      <c r="B319" s="75">
        <v>0</v>
      </c>
    </row>
    <row r="320" spans="1:2" x14ac:dyDescent="0.15">
      <c r="A320" s="79">
        <v>42774</v>
      </c>
      <c r="B320" s="75">
        <v>3</v>
      </c>
    </row>
    <row r="321" spans="1:2" x14ac:dyDescent="0.15">
      <c r="A321" s="79">
        <v>42775</v>
      </c>
      <c r="B321" s="75">
        <v>91</v>
      </c>
    </row>
    <row r="322" spans="1:2" x14ac:dyDescent="0.15">
      <c r="A322" s="79">
        <v>42776</v>
      </c>
      <c r="B322" s="75">
        <v>0</v>
      </c>
    </row>
    <row r="323" spans="1:2" x14ac:dyDescent="0.15">
      <c r="A323" s="79">
        <v>42777</v>
      </c>
      <c r="B323" s="75">
        <v>0</v>
      </c>
    </row>
    <row r="324" spans="1:2" x14ac:dyDescent="0.15">
      <c r="A324" s="79">
        <v>42778</v>
      </c>
      <c r="B324" s="75">
        <v>0</v>
      </c>
    </row>
    <row r="325" spans="1:2" x14ac:dyDescent="0.15">
      <c r="A325" s="79">
        <v>42779</v>
      </c>
      <c r="B325" s="75">
        <v>0</v>
      </c>
    </row>
    <row r="326" spans="1:2" x14ac:dyDescent="0.15">
      <c r="A326" s="79">
        <v>42780</v>
      </c>
      <c r="B326" s="75">
        <v>0</v>
      </c>
    </row>
    <row r="327" spans="1:2" x14ac:dyDescent="0.15">
      <c r="A327" s="79">
        <v>42781</v>
      </c>
      <c r="B327" s="75">
        <v>0</v>
      </c>
    </row>
    <row r="328" spans="1:2" x14ac:dyDescent="0.15">
      <c r="A328" s="79">
        <v>42782</v>
      </c>
      <c r="B328" s="75">
        <v>0</v>
      </c>
    </row>
    <row r="329" spans="1:2" x14ac:dyDescent="0.15">
      <c r="A329" s="79">
        <v>42783</v>
      </c>
      <c r="B329" s="75">
        <v>34</v>
      </c>
    </row>
    <row r="330" spans="1:2" x14ac:dyDescent="0.15">
      <c r="A330" s="79">
        <v>42784</v>
      </c>
      <c r="B330" s="75">
        <v>48</v>
      </c>
    </row>
    <row r="331" spans="1:2" x14ac:dyDescent="0.15">
      <c r="A331" s="79">
        <v>42785</v>
      </c>
      <c r="B331" s="75">
        <v>517</v>
      </c>
    </row>
    <row r="332" spans="1:2" x14ac:dyDescent="0.15">
      <c r="A332" s="79">
        <v>42786</v>
      </c>
      <c r="B332" s="75">
        <v>12</v>
      </c>
    </row>
    <row r="333" spans="1:2" x14ac:dyDescent="0.15">
      <c r="A333" s="79">
        <v>42787</v>
      </c>
      <c r="B333" s="75">
        <v>0</v>
      </c>
    </row>
    <row r="334" spans="1:2" x14ac:dyDescent="0.15">
      <c r="A334" s="79">
        <v>42788</v>
      </c>
      <c r="B334" s="75">
        <v>631</v>
      </c>
    </row>
    <row r="335" spans="1:2" x14ac:dyDescent="0.15">
      <c r="A335" s="79">
        <v>42789</v>
      </c>
      <c r="B335" s="75">
        <v>336</v>
      </c>
    </row>
    <row r="336" spans="1:2" x14ac:dyDescent="0.15">
      <c r="A336" s="79">
        <v>42790</v>
      </c>
      <c r="B336" s="75">
        <v>394</v>
      </c>
    </row>
    <row r="337" spans="1:2" x14ac:dyDescent="0.15">
      <c r="A337" s="79">
        <v>42791</v>
      </c>
      <c r="B337" s="75">
        <v>2015</v>
      </c>
    </row>
    <row r="338" spans="1:2" x14ac:dyDescent="0.15">
      <c r="A338" s="79">
        <v>42792</v>
      </c>
      <c r="B338" s="75">
        <v>0</v>
      </c>
    </row>
    <row r="339" spans="1:2" x14ac:dyDescent="0.15">
      <c r="A339" s="79">
        <v>42793</v>
      </c>
      <c r="B339" s="75">
        <v>0</v>
      </c>
    </row>
    <row r="340" spans="1:2" x14ac:dyDescent="0.15">
      <c r="A340" s="79">
        <v>42794</v>
      </c>
      <c r="B340" s="75">
        <v>0</v>
      </c>
    </row>
    <row r="341" spans="1:2" x14ac:dyDescent="0.15">
      <c r="A341" s="79">
        <v>42795</v>
      </c>
      <c r="B341" s="75">
        <v>0</v>
      </c>
    </row>
    <row r="342" spans="1:2" x14ac:dyDescent="0.15">
      <c r="A342" s="79">
        <v>42796</v>
      </c>
      <c r="B342" s="75">
        <v>7</v>
      </c>
    </row>
    <row r="343" spans="1:2" x14ac:dyDescent="0.15">
      <c r="A343" s="79">
        <v>42797</v>
      </c>
      <c r="B343" s="75">
        <v>871</v>
      </c>
    </row>
    <row r="344" spans="1:2" x14ac:dyDescent="0.15">
      <c r="A344" s="79">
        <v>42798</v>
      </c>
      <c r="B344" s="75">
        <v>0</v>
      </c>
    </row>
    <row r="345" spans="1:2" x14ac:dyDescent="0.15">
      <c r="A345" s="79">
        <v>42799</v>
      </c>
      <c r="B345" s="75">
        <v>1440</v>
      </c>
    </row>
    <row r="346" spans="1:2" x14ac:dyDescent="0.15">
      <c r="A346" s="79">
        <v>42800</v>
      </c>
      <c r="B346" s="75">
        <v>84</v>
      </c>
    </row>
    <row r="347" spans="1:2" x14ac:dyDescent="0.15">
      <c r="A347" s="79">
        <v>42801</v>
      </c>
      <c r="B347" s="75">
        <v>0</v>
      </c>
    </row>
    <row r="348" spans="1:2" x14ac:dyDescent="0.15">
      <c r="A348" s="79">
        <v>42802</v>
      </c>
      <c r="B348" s="75">
        <v>0</v>
      </c>
    </row>
    <row r="349" spans="1:2" x14ac:dyDescent="0.15">
      <c r="A349" s="79">
        <v>42803</v>
      </c>
      <c r="B349" s="75">
        <v>0</v>
      </c>
    </row>
    <row r="350" spans="1:2" x14ac:dyDescent="0.15">
      <c r="A350" s="79">
        <v>42804</v>
      </c>
      <c r="B350" s="75">
        <v>0</v>
      </c>
    </row>
    <row r="351" spans="1:2" x14ac:dyDescent="0.15">
      <c r="A351" s="79">
        <v>42805</v>
      </c>
      <c r="B351" s="75">
        <v>0</v>
      </c>
    </row>
    <row r="352" spans="1:2" x14ac:dyDescent="0.15">
      <c r="A352" s="79">
        <v>42806</v>
      </c>
      <c r="B352" s="75">
        <v>0</v>
      </c>
    </row>
    <row r="353" spans="1:2" x14ac:dyDescent="0.15">
      <c r="A353" s="79">
        <v>42807</v>
      </c>
      <c r="B353" s="75">
        <v>0</v>
      </c>
    </row>
    <row r="354" spans="1:2" x14ac:dyDescent="0.15">
      <c r="A354" s="79">
        <v>42808</v>
      </c>
      <c r="B354" s="75">
        <v>9</v>
      </c>
    </row>
    <row r="355" spans="1:2" x14ac:dyDescent="0.15">
      <c r="A355" s="79">
        <v>42809</v>
      </c>
      <c r="B355" s="75">
        <v>0</v>
      </c>
    </row>
    <row r="356" spans="1:2" x14ac:dyDescent="0.15">
      <c r="A356" s="79">
        <v>42810</v>
      </c>
      <c r="B356" s="75">
        <v>346</v>
      </c>
    </row>
    <row r="357" spans="1:2" x14ac:dyDescent="0.15">
      <c r="A357" s="79">
        <v>42811</v>
      </c>
      <c r="B357" s="75">
        <v>33</v>
      </c>
    </row>
    <row r="358" spans="1:2" x14ac:dyDescent="0.15">
      <c r="A358" s="79">
        <v>42812</v>
      </c>
      <c r="B358" s="75">
        <v>0</v>
      </c>
    </row>
    <row r="359" spans="1:2" x14ac:dyDescent="0.15">
      <c r="A359" s="79">
        <v>42813</v>
      </c>
      <c r="B359" s="75">
        <v>0</v>
      </c>
    </row>
    <row r="360" spans="1:2" x14ac:dyDescent="0.15">
      <c r="A360" s="79">
        <v>42814</v>
      </c>
      <c r="B360" s="75">
        <v>1987</v>
      </c>
    </row>
    <row r="361" spans="1:2" x14ac:dyDescent="0.15">
      <c r="A361" s="79">
        <v>42815</v>
      </c>
      <c r="B361" s="75">
        <v>1351</v>
      </c>
    </row>
    <row r="362" spans="1:2" x14ac:dyDescent="0.15">
      <c r="A362" s="79">
        <v>42816</v>
      </c>
      <c r="B362" s="75">
        <v>1084</v>
      </c>
    </row>
    <row r="363" spans="1:2" x14ac:dyDescent="0.15">
      <c r="A363" s="79">
        <v>42817</v>
      </c>
      <c r="B363" s="75">
        <v>1252</v>
      </c>
    </row>
    <row r="364" spans="1:2" x14ac:dyDescent="0.15">
      <c r="A364" s="79">
        <v>42818</v>
      </c>
      <c r="B364" s="75">
        <v>0</v>
      </c>
    </row>
    <row r="365" spans="1:2" x14ac:dyDescent="0.15">
      <c r="A365" s="79">
        <v>42819</v>
      </c>
      <c r="B365" s="75">
        <v>0</v>
      </c>
    </row>
    <row r="366" spans="1:2" x14ac:dyDescent="0.15">
      <c r="A366" s="79">
        <v>42820</v>
      </c>
      <c r="B366" s="75">
        <v>28</v>
      </c>
    </row>
    <row r="367" spans="1:2" x14ac:dyDescent="0.15">
      <c r="A367" s="79">
        <v>42821</v>
      </c>
      <c r="B367" s="75">
        <v>0</v>
      </c>
    </row>
    <row r="368" spans="1:2" x14ac:dyDescent="0.15">
      <c r="A368" s="79">
        <v>42822</v>
      </c>
      <c r="B368" s="75">
        <v>1191</v>
      </c>
    </row>
    <row r="369" spans="1:2" x14ac:dyDescent="0.15">
      <c r="A369" s="79">
        <v>42823</v>
      </c>
      <c r="B369" s="75">
        <v>1</v>
      </c>
    </row>
    <row r="370" spans="1:2" x14ac:dyDescent="0.15">
      <c r="A370" s="79">
        <v>42824</v>
      </c>
      <c r="B370" s="75">
        <v>1133</v>
      </c>
    </row>
    <row r="371" spans="1:2" x14ac:dyDescent="0.15">
      <c r="A371" s="79">
        <v>42825</v>
      </c>
      <c r="B371" s="75">
        <v>14</v>
      </c>
    </row>
    <row r="372" spans="1:2" x14ac:dyDescent="0.15">
      <c r="A372" s="79">
        <v>42826</v>
      </c>
      <c r="B372" s="75">
        <v>0</v>
      </c>
    </row>
    <row r="373" spans="1:2" x14ac:dyDescent="0.15">
      <c r="A373" s="79">
        <v>42827</v>
      </c>
      <c r="B373" s="75">
        <v>233</v>
      </c>
    </row>
    <row r="374" spans="1:2" x14ac:dyDescent="0.15">
      <c r="A374" s="79">
        <v>42828</v>
      </c>
      <c r="B374" s="75">
        <v>0</v>
      </c>
    </row>
    <row r="375" spans="1:2" x14ac:dyDescent="0.15">
      <c r="A375" s="79">
        <v>42829</v>
      </c>
      <c r="B375" s="75">
        <v>259</v>
      </c>
    </row>
    <row r="376" spans="1:2" x14ac:dyDescent="0.15">
      <c r="A376" s="79">
        <v>42830</v>
      </c>
      <c r="B376" s="75">
        <v>0</v>
      </c>
    </row>
    <row r="377" spans="1:2" x14ac:dyDescent="0.15">
      <c r="A377" s="79">
        <v>42831</v>
      </c>
      <c r="B377" s="75">
        <v>320</v>
      </c>
    </row>
    <row r="378" spans="1:2" x14ac:dyDescent="0.15">
      <c r="A378" s="79">
        <v>42832</v>
      </c>
      <c r="B378" s="75">
        <v>1574</v>
      </c>
    </row>
    <row r="379" spans="1:2" x14ac:dyDescent="0.15">
      <c r="A379" s="79">
        <v>42833</v>
      </c>
      <c r="B379" s="75">
        <v>229</v>
      </c>
    </row>
    <row r="380" spans="1:2" x14ac:dyDescent="0.15">
      <c r="A380" s="79">
        <v>42834</v>
      </c>
      <c r="B380" s="75">
        <v>0</v>
      </c>
    </row>
    <row r="381" spans="1:2" x14ac:dyDescent="0.15">
      <c r="A381" s="79">
        <v>42835</v>
      </c>
      <c r="B381" s="75">
        <v>76</v>
      </c>
    </row>
    <row r="382" spans="1:2" x14ac:dyDescent="0.15">
      <c r="A382" s="79">
        <v>42836</v>
      </c>
      <c r="B382" s="75">
        <v>0</v>
      </c>
    </row>
    <row r="383" spans="1:2" x14ac:dyDescent="0.15">
      <c r="A383" s="79">
        <v>42837</v>
      </c>
      <c r="B383" s="75">
        <v>68</v>
      </c>
    </row>
    <row r="384" spans="1:2" x14ac:dyDescent="0.15">
      <c r="A384" s="79">
        <v>42838</v>
      </c>
      <c r="B384" s="75">
        <v>0</v>
      </c>
    </row>
    <row r="385" spans="1:2" x14ac:dyDescent="0.15">
      <c r="A385" s="79">
        <v>42839</v>
      </c>
      <c r="B385" s="75">
        <v>60</v>
      </c>
    </row>
    <row r="386" spans="1:2" x14ac:dyDescent="0.15">
      <c r="A386" s="79">
        <v>42840</v>
      </c>
      <c r="B386" s="75">
        <v>1819</v>
      </c>
    </row>
    <row r="387" spans="1:2" x14ac:dyDescent="0.15">
      <c r="A387" s="79">
        <v>42841</v>
      </c>
      <c r="B387" s="75">
        <v>1156</v>
      </c>
    </row>
    <row r="388" spans="1:2" x14ac:dyDescent="0.15">
      <c r="A388" s="79">
        <v>42842</v>
      </c>
      <c r="B388" s="75">
        <v>2616</v>
      </c>
    </row>
    <row r="389" spans="1:2" x14ac:dyDescent="0.15">
      <c r="A389" s="79">
        <v>42843</v>
      </c>
      <c r="B389" s="75">
        <v>2774</v>
      </c>
    </row>
    <row r="390" spans="1:2" x14ac:dyDescent="0.15">
      <c r="A390" s="79">
        <v>42844</v>
      </c>
      <c r="B390" s="75">
        <v>1212</v>
      </c>
    </row>
    <row r="391" spans="1:2" x14ac:dyDescent="0.15">
      <c r="A391" s="79">
        <v>42845</v>
      </c>
      <c r="B391" s="75">
        <v>0</v>
      </c>
    </row>
    <row r="392" spans="1:2" x14ac:dyDescent="0.15">
      <c r="A392" s="79">
        <v>42846</v>
      </c>
      <c r="B392" s="75">
        <v>143</v>
      </c>
    </row>
    <row r="393" spans="1:2" x14ac:dyDescent="0.15">
      <c r="A393" s="79">
        <v>42847</v>
      </c>
      <c r="B393" s="75">
        <v>0</v>
      </c>
    </row>
    <row r="394" spans="1:2" x14ac:dyDescent="0.15">
      <c r="A394" s="79">
        <v>42848</v>
      </c>
      <c r="B394" s="75">
        <v>0</v>
      </c>
    </row>
    <row r="395" spans="1:2" x14ac:dyDescent="0.15">
      <c r="A395" s="79">
        <v>42849</v>
      </c>
      <c r="B395" s="75">
        <v>0</v>
      </c>
    </row>
    <row r="396" spans="1:2" x14ac:dyDescent="0.15">
      <c r="A396" s="79">
        <v>42850</v>
      </c>
      <c r="B396" s="75">
        <v>13</v>
      </c>
    </row>
    <row r="397" spans="1:2" x14ac:dyDescent="0.15">
      <c r="A397" s="79">
        <v>42851</v>
      </c>
      <c r="B397" s="75">
        <v>0</v>
      </c>
    </row>
    <row r="398" spans="1:2" x14ac:dyDescent="0.15">
      <c r="A398" s="79">
        <v>42852</v>
      </c>
      <c r="B398" s="75">
        <v>0</v>
      </c>
    </row>
    <row r="399" spans="1:2" x14ac:dyDescent="0.15">
      <c r="A399" s="79">
        <v>42853</v>
      </c>
      <c r="B399" s="75">
        <v>147</v>
      </c>
    </row>
    <row r="400" spans="1:2" x14ac:dyDescent="0.15">
      <c r="A400" s="79">
        <v>42854</v>
      </c>
      <c r="B400" s="75">
        <v>0</v>
      </c>
    </row>
    <row r="401" spans="1:2" x14ac:dyDescent="0.15">
      <c r="A401" s="79">
        <v>42855</v>
      </c>
      <c r="B401" s="75">
        <v>188</v>
      </c>
    </row>
    <row r="402" spans="1:2" x14ac:dyDescent="0.15">
      <c r="A402" s="79">
        <v>42856</v>
      </c>
      <c r="B402" s="75">
        <v>0</v>
      </c>
    </row>
    <row r="403" spans="1:2" x14ac:dyDescent="0.15">
      <c r="A403" s="79">
        <v>42857</v>
      </c>
      <c r="B403" s="75">
        <v>0</v>
      </c>
    </row>
    <row r="404" spans="1:2" x14ac:dyDescent="0.15">
      <c r="A404" s="79">
        <v>42858</v>
      </c>
      <c r="B404" s="75">
        <v>15</v>
      </c>
    </row>
    <row r="405" spans="1:2" x14ac:dyDescent="0.15">
      <c r="A405" s="79">
        <v>42859</v>
      </c>
      <c r="B405" s="75">
        <v>0</v>
      </c>
    </row>
    <row r="406" spans="1:2" x14ac:dyDescent="0.15">
      <c r="A406" s="79">
        <v>42860</v>
      </c>
      <c r="B406" s="75">
        <v>143</v>
      </c>
    </row>
    <row r="407" spans="1:2" x14ac:dyDescent="0.15">
      <c r="A407" s="79">
        <v>42861</v>
      </c>
      <c r="B407" s="75">
        <v>886</v>
      </c>
    </row>
    <row r="408" spans="1:2" x14ac:dyDescent="0.15">
      <c r="A408" s="79">
        <v>42862</v>
      </c>
      <c r="B408" s="75">
        <v>2881</v>
      </c>
    </row>
    <row r="409" spans="1:2" x14ac:dyDescent="0.15">
      <c r="A409" s="79">
        <v>42863</v>
      </c>
      <c r="B409" s="75">
        <v>1340</v>
      </c>
    </row>
    <row r="410" spans="1:2" x14ac:dyDescent="0.15">
      <c r="A410" s="79">
        <v>42864</v>
      </c>
      <c r="B410" s="75">
        <v>1738</v>
      </c>
    </row>
    <row r="411" spans="1:2" x14ac:dyDescent="0.15">
      <c r="A411" s="79">
        <v>42865</v>
      </c>
      <c r="B411" s="75">
        <v>864</v>
      </c>
    </row>
    <row r="412" spans="1:2" x14ac:dyDescent="0.15">
      <c r="A412" s="79">
        <v>42866</v>
      </c>
      <c r="B412" s="75">
        <v>15</v>
      </c>
    </row>
    <row r="413" spans="1:2" x14ac:dyDescent="0.15">
      <c r="A413" s="79">
        <v>42867</v>
      </c>
      <c r="B413" s="75">
        <v>0</v>
      </c>
    </row>
    <row r="414" spans="1:2" x14ac:dyDescent="0.15">
      <c r="A414" s="79">
        <v>42868</v>
      </c>
      <c r="B414" s="75">
        <v>0</v>
      </c>
    </row>
    <row r="415" spans="1:2" x14ac:dyDescent="0.15">
      <c r="A415" s="79">
        <v>42869</v>
      </c>
      <c r="B415" s="75">
        <v>3</v>
      </c>
    </row>
    <row r="416" spans="1:2" x14ac:dyDescent="0.15">
      <c r="A416" s="79">
        <v>42870</v>
      </c>
      <c r="B416" s="75">
        <v>641</v>
      </c>
    </row>
    <row r="417" spans="1:2" x14ac:dyDescent="0.15">
      <c r="A417" s="79">
        <v>42871</v>
      </c>
      <c r="B417" s="75">
        <v>0</v>
      </c>
    </row>
    <row r="418" spans="1:2" x14ac:dyDescent="0.15">
      <c r="A418" s="79">
        <v>42872</v>
      </c>
      <c r="B418" s="75">
        <v>0</v>
      </c>
    </row>
    <row r="419" spans="1:2" x14ac:dyDescent="0.15">
      <c r="A419" s="79">
        <v>42873</v>
      </c>
      <c r="B419" s="75">
        <v>0</v>
      </c>
    </row>
    <row r="420" spans="1:2" x14ac:dyDescent="0.15">
      <c r="A420" s="79">
        <v>42874</v>
      </c>
      <c r="B420" s="75">
        <v>167</v>
      </c>
    </row>
    <row r="421" spans="1:2" x14ac:dyDescent="0.15">
      <c r="A421" s="79">
        <v>42875</v>
      </c>
      <c r="B421" s="75">
        <v>2068</v>
      </c>
    </row>
    <row r="422" spans="1:2" x14ac:dyDescent="0.15">
      <c r="A422" s="79">
        <v>42876</v>
      </c>
      <c r="B422" s="75">
        <v>1065</v>
      </c>
    </row>
    <row r="423" spans="1:2" x14ac:dyDescent="0.15">
      <c r="A423" s="79">
        <v>42877</v>
      </c>
      <c r="B423" s="75">
        <v>1194</v>
      </c>
    </row>
    <row r="424" spans="1:2" x14ac:dyDescent="0.15">
      <c r="A424" s="79">
        <v>42878</v>
      </c>
      <c r="B424" s="75">
        <v>31</v>
      </c>
    </row>
    <row r="425" spans="1:2" x14ac:dyDescent="0.15">
      <c r="A425" s="79">
        <v>42879</v>
      </c>
      <c r="B425" s="75">
        <v>236</v>
      </c>
    </row>
    <row r="426" spans="1:2" x14ac:dyDescent="0.15">
      <c r="A426" s="79">
        <v>42880</v>
      </c>
      <c r="B426" s="75">
        <v>14</v>
      </c>
    </row>
    <row r="427" spans="1:2" x14ac:dyDescent="0.15">
      <c r="A427" s="79">
        <v>42881</v>
      </c>
      <c r="B427" s="75">
        <v>3400</v>
      </c>
    </row>
    <row r="428" spans="1:2" x14ac:dyDescent="0.15">
      <c r="A428" s="79">
        <v>42882</v>
      </c>
      <c r="B428" s="75">
        <v>2162</v>
      </c>
    </row>
    <row r="429" spans="1:2" x14ac:dyDescent="0.15">
      <c r="A429" s="79">
        <v>42883</v>
      </c>
      <c r="B429" s="75">
        <v>2934</v>
      </c>
    </row>
    <row r="430" spans="1:2" x14ac:dyDescent="0.15">
      <c r="A430" s="79">
        <v>42884</v>
      </c>
      <c r="B430" s="75">
        <v>1276</v>
      </c>
    </row>
    <row r="431" spans="1:2" x14ac:dyDescent="0.15">
      <c r="A431" s="79">
        <v>42885</v>
      </c>
      <c r="B431" s="75">
        <v>0</v>
      </c>
    </row>
    <row r="432" spans="1:2" x14ac:dyDescent="0.15">
      <c r="A432" s="79">
        <v>42886</v>
      </c>
      <c r="B432" s="75">
        <v>0</v>
      </c>
    </row>
    <row r="433" spans="1:2" x14ac:dyDescent="0.15">
      <c r="A433" s="79">
        <v>42887</v>
      </c>
      <c r="B433" s="75">
        <v>0</v>
      </c>
    </row>
    <row r="434" spans="1:2" x14ac:dyDescent="0.15">
      <c r="A434" s="79">
        <v>42888</v>
      </c>
      <c r="B434" s="75">
        <v>127</v>
      </c>
    </row>
    <row r="435" spans="1:2" x14ac:dyDescent="0.15">
      <c r="A435" s="79">
        <v>42889</v>
      </c>
      <c r="B435" s="75">
        <v>11</v>
      </c>
    </row>
    <row r="436" spans="1:2" x14ac:dyDescent="0.15">
      <c r="A436" s="79">
        <v>42890</v>
      </c>
      <c r="B436" s="75">
        <v>0</v>
      </c>
    </row>
    <row r="437" spans="1:2" x14ac:dyDescent="0.15">
      <c r="A437" s="79">
        <v>42891</v>
      </c>
      <c r="B437" s="75">
        <v>592</v>
      </c>
    </row>
    <row r="438" spans="1:2" x14ac:dyDescent="0.15">
      <c r="A438" s="79">
        <v>42892</v>
      </c>
      <c r="B438" s="75">
        <v>126</v>
      </c>
    </row>
    <row r="439" spans="1:2" x14ac:dyDescent="0.15">
      <c r="A439" s="79">
        <v>42893</v>
      </c>
      <c r="B439" s="75">
        <v>0</v>
      </c>
    </row>
    <row r="440" spans="1:2" x14ac:dyDescent="0.15">
      <c r="A440" s="79">
        <v>42894</v>
      </c>
      <c r="B440" s="75">
        <v>81</v>
      </c>
    </row>
    <row r="441" spans="1:2" x14ac:dyDescent="0.15">
      <c r="A441" s="79">
        <v>42895</v>
      </c>
      <c r="B441" s="75">
        <v>6</v>
      </c>
    </row>
    <row r="442" spans="1:2" x14ac:dyDescent="0.15">
      <c r="A442" s="79">
        <v>42896</v>
      </c>
      <c r="B442" s="75">
        <v>2</v>
      </c>
    </row>
    <row r="443" spans="1:2" x14ac:dyDescent="0.15">
      <c r="A443" s="79">
        <v>42897</v>
      </c>
      <c r="B443" s="75">
        <v>514</v>
      </c>
    </row>
    <row r="444" spans="1:2" x14ac:dyDescent="0.15">
      <c r="A444" s="79">
        <v>42898</v>
      </c>
      <c r="B444" s="75">
        <v>2211</v>
      </c>
    </row>
    <row r="445" spans="1:2" x14ac:dyDescent="0.15">
      <c r="A445" s="79">
        <v>42899</v>
      </c>
      <c r="B445" s="75">
        <v>1397</v>
      </c>
    </row>
    <row r="446" spans="1:2" x14ac:dyDescent="0.15">
      <c r="A446" s="79">
        <v>42900</v>
      </c>
      <c r="B446" s="75">
        <v>0</v>
      </c>
    </row>
    <row r="447" spans="1:2" x14ac:dyDescent="0.15">
      <c r="A447" s="79">
        <v>42901</v>
      </c>
      <c r="B447" s="75">
        <v>47</v>
      </c>
    </row>
    <row r="448" spans="1:2" x14ac:dyDescent="0.15">
      <c r="A448" s="79">
        <v>42902</v>
      </c>
      <c r="B448" s="75">
        <v>26</v>
      </c>
    </row>
    <row r="449" spans="1:2" x14ac:dyDescent="0.15">
      <c r="A449" s="79">
        <v>42903</v>
      </c>
      <c r="B449" s="75">
        <v>1325</v>
      </c>
    </row>
    <row r="450" spans="1:2" x14ac:dyDescent="0.15">
      <c r="A450" s="79">
        <v>42904</v>
      </c>
      <c r="B450" s="75">
        <v>1360</v>
      </c>
    </row>
    <row r="451" spans="1:2" x14ac:dyDescent="0.15">
      <c r="A451" s="79">
        <v>42905</v>
      </c>
      <c r="B451" s="75">
        <v>2658</v>
      </c>
    </row>
    <row r="452" spans="1:2" x14ac:dyDescent="0.15">
      <c r="A452" s="79">
        <v>42906</v>
      </c>
      <c r="B452" s="75">
        <v>466</v>
      </c>
    </row>
    <row r="453" spans="1:2" x14ac:dyDescent="0.15">
      <c r="A453" s="79">
        <v>42907</v>
      </c>
      <c r="B453" s="75">
        <v>522</v>
      </c>
    </row>
    <row r="454" spans="1:2" x14ac:dyDescent="0.15">
      <c r="A454" s="79">
        <v>42908</v>
      </c>
      <c r="B454" s="75">
        <v>71</v>
      </c>
    </row>
    <row r="455" spans="1:2" x14ac:dyDescent="0.15">
      <c r="A455" s="79">
        <v>42909</v>
      </c>
      <c r="B455" s="75">
        <v>251</v>
      </c>
    </row>
    <row r="456" spans="1:2" x14ac:dyDescent="0.15">
      <c r="A456" s="79">
        <v>42910</v>
      </c>
      <c r="B456" s="75">
        <v>169</v>
      </c>
    </row>
    <row r="457" spans="1:2" x14ac:dyDescent="0.15">
      <c r="A457" s="79">
        <v>42911</v>
      </c>
      <c r="B457" s="75">
        <v>551</v>
      </c>
    </row>
    <row r="458" spans="1:2" x14ac:dyDescent="0.15">
      <c r="A458" s="79">
        <v>42912</v>
      </c>
      <c r="B458" s="75">
        <v>197</v>
      </c>
    </row>
    <row r="459" spans="1:2" x14ac:dyDescent="0.15">
      <c r="A459" s="79">
        <v>42913</v>
      </c>
      <c r="B459" s="75">
        <v>3672</v>
      </c>
    </row>
    <row r="460" spans="1:2" x14ac:dyDescent="0.15">
      <c r="A460" s="79">
        <v>42914</v>
      </c>
      <c r="B460" s="75">
        <v>2301</v>
      </c>
    </row>
    <row r="461" spans="1:2" x14ac:dyDescent="0.15">
      <c r="A461" s="79">
        <v>42915</v>
      </c>
      <c r="B461" s="75">
        <v>4210</v>
      </c>
    </row>
    <row r="462" spans="1:2" x14ac:dyDescent="0.15">
      <c r="A462" s="79">
        <v>42916</v>
      </c>
      <c r="B462" s="75">
        <v>402</v>
      </c>
    </row>
    <row r="463" spans="1:2" x14ac:dyDescent="0.15">
      <c r="A463" s="79">
        <v>42917</v>
      </c>
      <c r="B463" s="75">
        <v>916</v>
      </c>
    </row>
    <row r="464" spans="1:2" x14ac:dyDescent="0.15">
      <c r="A464" s="79">
        <v>42918</v>
      </c>
      <c r="B464" s="75">
        <v>417</v>
      </c>
    </row>
    <row r="465" spans="1:2" x14ac:dyDescent="0.15">
      <c r="A465" s="79">
        <v>42919</v>
      </c>
      <c r="B465" s="75">
        <v>51</v>
      </c>
    </row>
    <row r="466" spans="1:2" x14ac:dyDescent="0.15">
      <c r="A466" s="79">
        <v>42920</v>
      </c>
      <c r="B466" s="75">
        <v>0</v>
      </c>
    </row>
    <row r="467" spans="1:2" x14ac:dyDescent="0.15">
      <c r="A467" s="79">
        <v>42921</v>
      </c>
      <c r="B467" s="75">
        <v>15</v>
      </c>
    </row>
    <row r="468" spans="1:2" x14ac:dyDescent="0.15">
      <c r="A468" s="79">
        <v>42922</v>
      </c>
      <c r="B468" s="75">
        <v>0</v>
      </c>
    </row>
    <row r="469" spans="1:2" x14ac:dyDescent="0.15">
      <c r="A469" s="79">
        <v>42923</v>
      </c>
      <c r="B469" s="75">
        <v>46</v>
      </c>
    </row>
    <row r="470" spans="1:2" x14ac:dyDescent="0.15">
      <c r="A470" s="79">
        <v>42924</v>
      </c>
      <c r="B470" s="75">
        <v>0</v>
      </c>
    </row>
    <row r="471" spans="1:2" x14ac:dyDescent="0.15">
      <c r="A471" s="79">
        <v>42925</v>
      </c>
      <c r="B471" s="75">
        <v>0</v>
      </c>
    </row>
    <row r="472" spans="1:2" x14ac:dyDescent="0.15">
      <c r="A472" s="79">
        <v>42926</v>
      </c>
      <c r="B472" s="75">
        <v>0</v>
      </c>
    </row>
    <row r="473" spans="1:2" x14ac:dyDescent="0.15">
      <c r="A473" s="79">
        <v>42927</v>
      </c>
      <c r="B473" s="75">
        <v>0</v>
      </c>
    </row>
    <row r="474" spans="1:2" x14ac:dyDescent="0.15">
      <c r="A474" s="79">
        <v>42928</v>
      </c>
      <c r="B474" s="75">
        <v>909</v>
      </c>
    </row>
    <row r="475" spans="1:2" x14ac:dyDescent="0.15">
      <c r="A475" s="79">
        <v>42929</v>
      </c>
      <c r="B475" s="75">
        <v>415</v>
      </c>
    </row>
    <row r="476" spans="1:2" x14ac:dyDescent="0.15">
      <c r="A476" s="79">
        <v>42930</v>
      </c>
      <c r="B476" s="75">
        <v>5115</v>
      </c>
    </row>
    <row r="477" spans="1:2" x14ac:dyDescent="0.15">
      <c r="A477" s="79">
        <v>42931</v>
      </c>
      <c r="B477" s="75">
        <v>1560</v>
      </c>
    </row>
    <row r="478" spans="1:2" x14ac:dyDescent="0.15">
      <c r="A478" s="79">
        <v>42932</v>
      </c>
      <c r="B478" s="75">
        <v>11</v>
      </c>
    </row>
    <row r="479" spans="1:2" x14ac:dyDescent="0.15">
      <c r="A479" s="79">
        <v>42933</v>
      </c>
      <c r="B479" s="75">
        <v>52</v>
      </c>
    </row>
    <row r="480" spans="1:2" x14ac:dyDescent="0.15">
      <c r="A480" s="79">
        <v>42934</v>
      </c>
      <c r="B480" s="75">
        <v>44</v>
      </c>
    </row>
    <row r="481" spans="1:2" x14ac:dyDescent="0.15">
      <c r="A481" s="79">
        <v>42935</v>
      </c>
      <c r="B481" s="75">
        <v>13</v>
      </c>
    </row>
    <row r="482" spans="1:2" x14ac:dyDescent="0.15">
      <c r="A482" s="79">
        <v>42936</v>
      </c>
      <c r="B482" s="75">
        <v>0</v>
      </c>
    </row>
    <row r="483" spans="1:2" x14ac:dyDescent="0.15">
      <c r="A483" s="79">
        <v>42937</v>
      </c>
      <c r="B483" s="75">
        <v>14</v>
      </c>
    </row>
    <row r="484" spans="1:2" x14ac:dyDescent="0.15">
      <c r="A484" s="79">
        <v>42938</v>
      </c>
      <c r="B484" s="75">
        <v>0</v>
      </c>
    </row>
    <row r="485" spans="1:2" x14ac:dyDescent="0.15">
      <c r="A485" s="79">
        <v>42939</v>
      </c>
      <c r="B485" s="75">
        <v>29</v>
      </c>
    </row>
    <row r="486" spans="1:2" x14ac:dyDescent="0.15">
      <c r="A486" s="79">
        <v>42940</v>
      </c>
      <c r="B486" s="75">
        <v>0</v>
      </c>
    </row>
    <row r="487" spans="1:2" x14ac:dyDescent="0.15">
      <c r="A487" s="79">
        <v>42941</v>
      </c>
      <c r="B487" s="75">
        <v>1029</v>
      </c>
    </row>
    <row r="488" spans="1:2" x14ac:dyDescent="0.15">
      <c r="A488" s="79">
        <v>42942</v>
      </c>
      <c r="B488" s="75">
        <v>0</v>
      </c>
    </row>
    <row r="489" spans="1:2" x14ac:dyDescent="0.15">
      <c r="A489" s="79">
        <v>42943</v>
      </c>
      <c r="B489" s="75">
        <v>0</v>
      </c>
    </row>
    <row r="490" spans="1:2" x14ac:dyDescent="0.15">
      <c r="A490" s="79">
        <v>42944</v>
      </c>
      <c r="B490" s="75">
        <v>254</v>
      </c>
    </row>
    <row r="491" spans="1:2" x14ac:dyDescent="0.15">
      <c r="A491" s="79">
        <v>42945</v>
      </c>
      <c r="B491" s="75">
        <v>50</v>
      </c>
    </row>
    <row r="492" spans="1:2" x14ac:dyDescent="0.15">
      <c r="A492" s="79">
        <v>42946</v>
      </c>
      <c r="B492" s="75">
        <v>48</v>
      </c>
    </row>
    <row r="493" spans="1:2" x14ac:dyDescent="0.15">
      <c r="A493" s="79">
        <v>42947</v>
      </c>
      <c r="B493" s="75">
        <v>410</v>
      </c>
    </row>
    <row r="494" spans="1:2" x14ac:dyDescent="0.15">
      <c r="A494" s="79">
        <v>42948</v>
      </c>
      <c r="B494" s="75">
        <v>12</v>
      </c>
    </row>
    <row r="495" spans="1:2" x14ac:dyDescent="0.15">
      <c r="A495" s="79">
        <v>42949</v>
      </c>
      <c r="B495" s="75">
        <v>2</v>
      </c>
    </row>
    <row r="496" spans="1:2" x14ac:dyDescent="0.15">
      <c r="A496" s="79">
        <v>42950</v>
      </c>
      <c r="B496" s="75">
        <v>569</v>
      </c>
    </row>
    <row r="497" spans="1:2" x14ac:dyDescent="0.15">
      <c r="A497" s="79">
        <v>42951</v>
      </c>
      <c r="B497" s="75">
        <v>392</v>
      </c>
    </row>
    <row r="498" spans="1:2" x14ac:dyDescent="0.15">
      <c r="A498" s="79">
        <v>42952</v>
      </c>
      <c r="B498" s="75">
        <v>59</v>
      </c>
    </row>
    <row r="499" spans="1:2" x14ac:dyDescent="0.15">
      <c r="A499" s="79">
        <v>42953</v>
      </c>
      <c r="B499" s="75">
        <v>161</v>
      </c>
    </row>
    <row r="500" spans="1:2" x14ac:dyDescent="0.15">
      <c r="A500" s="79">
        <v>42954</v>
      </c>
      <c r="B500" s="75">
        <v>392</v>
      </c>
    </row>
    <row r="501" spans="1:2" x14ac:dyDescent="0.15">
      <c r="A501" s="79">
        <v>42955</v>
      </c>
      <c r="B501" s="75">
        <v>0</v>
      </c>
    </row>
    <row r="502" spans="1:2" x14ac:dyDescent="0.15">
      <c r="A502" s="79">
        <v>42956</v>
      </c>
      <c r="B502" s="75">
        <v>3</v>
      </c>
    </row>
    <row r="503" spans="1:2" x14ac:dyDescent="0.15">
      <c r="A503" s="79">
        <v>42957</v>
      </c>
      <c r="B503" s="75">
        <v>85</v>
      </c>
    </row>
    <row r="504" spans="1:2" x14ac:dyDescent="0.15">
      <c r="A504" s="79">
        <v>42958</v>
      </c>
      <c r="B504" s="75">
        <v>0</v>
      </c>
    </row>
    <row r="505" spans="1:2" x14ac:dyDescent="0.15">
      <c r="A505" s="79">
        <v>42959</v>
      </c>
      <c r="B505" s="75">
        <v>353</v>
      </c>
    </row>
    <row r="506" spans="1:2" x14ac:dyDescent="0.15">
      <c r="A506" s="79">
        <v>42960</v>
      </c>
      <c r="B506" s="75">
        <v>0</v>
      </c>
    </row>
    <row r="507" spans="1:2" x14ac:dyDescent="0.15">
      <c r="A507" s="79">
        <v>42961</v>
      </c>
      <c r="B507" s="75">
        <v>50</v>
      </c>
    </row>
    <row r="508" spans="1:2" x14ac:dyDescent="0.15">
      <c r="A508" s="79">
        <v>42962</v>
      </c>
      <c r="B508" s="75">
        <v>13</v>
      </c>
    </row>
    <row r="509" spans="1:2" x14ac:dyDescent="0.15">
      <c r="A509" s="79">
        <v>42963</v>
      </c>
      <c r="B509" s="75">
        <v>124</v>
      </c>
    </row>
    <row r="510" spans="1:2" x14ac:dyDescent="0.15">
      <c r="A510" s="79">
        <v>42964</v>
      </c>
      <c r="B510" s="75">
        <v>47</v>
      </c>
    </row>
    <row r="511" spans="1:2" x14ac:dyDescent="0.15">
      <c r="A511" s="79">
        <v>42965</v>
      </c>
      <c r="B511" s="75">
        <v>59</v>
      </c>
    </row>
    <row r="512" spans="1:2" x14ac:dyDescent="0.15">
      <c r="A512" s="79">
        <v>42966</v>
      </c>
      <c r="B512" s="75">
        <v>306</v>
      </c>
    </row>
    <row r="513" spans="1:2" x14ac:dyDescent="0.15">
      <c r="A513" s="79">
        <v>42967</v>
      </c>
      <c r="B513" s="75">
        <v>58</v>
      </c>
    </row>
    <row r="514" spans="1:2" x14ac:dyDescent="0.15">
      <c r="A514" s="79">
        <v>42968</v>
      </c>
      <c r="B514" s="75">
        <v>26</v>
      </c>
    </row>
    <row r="515" spans="1:2" x14ac:dyDescent="0.15">
      <c r="A515" s="79">
        <v>42969</v>
      </c>
      <c r="B515" s="75">
        <v>114</v>
      </c>
    </row>
    <row r="516" spans="1:2" x14ac:dyDescent="0.15">
      <c r="A516" s="79">
        <v>42970</v>
      </c>
      <c r="B516" s="75">
        <v>0</v>
      </c>
    </row>
    <row r="517" spans="1:2" x14ac:dyDescent="0.15">
      <c r="A517" s="79">
        <v>42971</v>
      </c>
      <c r="B517" s="75">
        <v>0</v>
      </c>
    </row>
    <row r="518" spans="1:2" x14ac:dyDescent="0.15">
      <c r="A518" s="79">
        <v>42972</v>
      </c>
      <c r="B518" s="75">
        <v>73</v>
      </c>
    </row>
    <row r="519" spans="1:2" x14ac:dyDescent="0.15">
      <c r="A519" s="79">
        <v>42973</v>
      </c>
      <c r="B519" s="75">
        <v>53</v>
      </c>
    </row>
    <row r="520" spans="1:2" x14ac:dyDescent="0.15">
      <c r="A520" s="79">
        <v>42974</v>
      </c>
      <c r="B520" s="75">
        <v>83</v>
      </c>
    </row>
    <row r="521" spans="1:2" x14ac:dyDescent="0.15">
      <c r="A521" s="79">
        <v>42975</v>
      </c>
      <c r="B521" s="75">
        <v>70</v>
      </c>
    </row>
    <row r="522" spans="1:2" x14ac:dyDescent="0.15">
      <c r="A522" s="79">
        <v>42976</v>
      </c>
      <c r="B522" s="75">
        <v>55</v>
      </c>
    </row>
    <row r="523" spans="1:2" x14ac:dyDescent="0.15">
      <c r="A523" s="79">
        <v>42977</v>
      </c>
      <c r="B523" s="75">
        <v>654</v>
      </c>
    </row>
    <row r="524" spans="1:2" x14ac:dyDescent="0.15">
      <c r="A524" s="79">
        <v>42978</v>
      </c>
      <c r="B524" s="75">
        <v>0</v>
      </c>
    </row>
    <row r="525" spans="1:2" x14ac:dyDescent="0.15">
      <c r="A525" s="79">
        <v>42979</v>
      </c>
      <c r="B525" s="75">
        <v>286</v>
      </c>
    </row>
    <row r="526" spans="1:2" x14ac:dyDescent="0.15">
      <c r="A526" s="79">
        <v>42980</v>
      </c>
      <c r="B526" s="75">
        <v>389</v>
      </c>
    </row>
    <row r="527" spans="1:2" x14ac:dyDescent="0.15">
      <c r="A527" s="79">
        <v>42981</v>
      </c>
      <c r="B527" s="75">
        <v>41</v>
      </c>
    </row>
    <row r="528" spans="1:2" x14ac:dyDescent="0.15">
      <c r="A528" s="79">
        <v>42982</v>
      </c>
      <c r="B528" s="75">
        <v>0</v>
      </c>
    </row>
    <row r="529" spans="1:2" x14ac:dyDescent="0.15">
      <c r="A529" s="79">
        <v>42983</v>
      </c>
      <c r="B529" s="75">
        <v>0</v>
      </c>
    </row>
    <row r="530" spans="1:2" x14ac:dyDescent="0.15">
      <c r="A530" s="79">
        <v>42984</v>
      </c>
      <c r="B530" s="75">
        <v>111</v>
      </c>
    </row>
    <row r="531" spans="1:2" x14ac:dyDescent="0.15">
      <c r="A531" s="79">
        <v>42985</v>
      </c>
      <c r="B531" s="75">
        <v>27</v>
      </c>
    </row>
    <row r="532" spans="1:2" x14ac:dyDescent="0.15">
      <c r="A532" s="79">
        <v>42986</v>
      </c>
      <c r="B532" s="75">
        <v>230</v>
      </c>
    </row>
    <row r="533" spans="1:2" x14ac:dyDescent="0.15">
      <c r="A533" s="79">
        <v>42987</v>
      </c>
      <c r="B533" s="75">
        <v>62</v>
      </c>
    </row>
    <row r="534" spans="1:2" x14ac:dyDescent="0.15">
      <c r="A534" s="79">
        <v>42988</v>
      </c>
      <c r="B534" s="75">
        <v>1</v>
      </c>
    </row>
    <row r="535" spans="1:2" x14ac:dyDescent="0.15">
      <c r="A535" s="79">
        <v>42989</v>
      </c>
      <c r="B535" s="75">
        <v>0</v>
      </c>
    </row>
    <row r="536" spans="1:2" x14ac:dyDescent="0.15">
      <c r="A536" s="79">
        <v>42990</v>
      </c>
      <c r="B536" s="75">
        <v>0</v>
      </c>
    </row>
    <row r="537" spans="1:2" x14ac:dyDescent="0.15">
      <c r="A537" s="79">
        <v>42991</v>
      </c>
      <c r="B537" s="75">
        <v>0</v>
      </c>
    </row>
    <row r="538" spans="1:2" x14ac:dyDescent="0.15">
      <c r="A538" s="79">
        <v>42992</v>
      </c>
      <c r="B538" s="75">
        <v>183</v>
      </c>
    </row>
    <row r="539" spans="1:2" x14ac:dyDescent="0.15">
      <c r="A539" s="79">
        <v>42993</v>
      </c>
      <c r="B539" s="77">
        <v>280</v>
      </c>
    </row>
    <row r="540" spans="1:2" x14ac:dyDescent="0.15">
      <c r="A540" s="79">
        <v>42994</v>
      </c>
      <c r="B540" s="77">
        <v>389</v>
      </c>
    </row>
    <row r="541" spans="1:2" x14ac:dyDescent="0.15">
      <c r="A541" s="79">
        <v>42995</v>
      </c>
      <c r="B541" s="77">
        <v>1351</v>
      </c>
    </row>
    <row r="542" spans="1:2" x14ac:dyDescent="0.15">
      <c r="A542" s="79">
        <v>42996</v>
      </c>
      <c r="B542" s="77">
        <v>410</v>
      </c>
    </row>
    <row r="543" spans="1:2" x14ac:dyDescent="0.15">
      <c r="A543" s="79">
        <v>42997</v>
      </c>
      <c r="B543" s="77">
        <v>0</v>
      </c>
    </row>
    <row r="544" spans="1:2" x14ac:dyDescent="0.15">
      <c r="A544" s="79">
        <v>42998</v>
      </c>
      <c r="B544" s="77">
        <v>0</v>
      </c>
    </row>
    <row r="545" spans="1:2" x14ac:dyDescent="0.15">
      <c r="A545" s="79">
        <v>42999</v>
      </c>
      <c r="B545" s="77">
        <v>127</v>
      </c>
    </row>
    <row r="546" spans="1:2" x14ac:dyDescent="0.15">
      <c r="A546" s="79">
        <v>43000</v>
      </c>
      <c r="B546" s="77">
        <v>50</v>
      </c>
    </row>
    <row r="547" spans="1:2" x14ac:dyDescent="0.15">
      <c r="A547" s="79">
        <v>43001</v>
      </c>
      <c r="B547" s="77">
        <v>46</v>
      </c>
    </row>
    <row r="548" spans="1:2" x14ac:dyDescent="0.15">
      <c r="A548" s="79">
        <v>43002</v>
      </c>
      <c r="B548" s="77">
        <v>92</v>
      </c>
    </row>
    <row r="549" spans="1:2" x14ac:dyDescent="0.15">
      <c r="A549" s="79">
        <v>43003</v>
      </c>
      <c r="B549" s="77">
        <v>27</v>
      </c>
    </row>
    <row r="550" spans="1:2" x14ac:dyDescent="0.15">
      <c r="A550" s="79">
        <v>43004</v>
      </c>
      <c r="B550" s="77">
        <v>232</v>
      </c>
    </row>
    <row r="551" spans="1:2" x14ac:dyDescent="0.15">
      <c r="A551" s="79">
        <v>43005</v>
      </c>
      <c r="B551" s="77">
        <v>374</v>
      </c>
    </row>
    <row r="552" spans="1:2" x14ac:dyDescent="0.15">
      <c r="A552" s="79">
        <v>43006</v>
      </c>
      <c r="B552" s="77">
        <v>896</v>
      </c>
    </row>
    <row r="553" spans="1:2" x14ac:dyDescent="0.15">
      <c r="A553" s="79">
        <v>43007</v>
      </c>
      <c r="B553" s="77">
        <v>292</v>
      </c>
    </row>
    <row r="554" spans="1:2" x14ac:dyDescent="0.15">
      <c r="A554" s="79">
        <v>43008</v>
      </c>
      <c r="B554" s="77">
        <v>271</v>
      </c>
    </row>
    <row r="555" spans="1:2" x14ac:dyDescent="0.15">
      <c r="A555" s="79">
        <v>43009</v>
      </c>
      <c r="B555" s="77">
        <v>317</v>
      </c>
    </row>
    <row r="556" spans="1:2" x14ac:dyDescent="0.15">
      <c r="A556" s="79">
        <v>43010</v>
      </c>
      <c r="B556" s="77">
        <v>138</v>
      </c>
    </row>
    <row r="557" spans="1:2" x14ac:dyDescent="0.15">
      <c r="A557" s="79">
        <v>43011</v>
      </c>
      <c r="B557" s="77">
        <v>156</v>
      </c>
    </row>
    <row r="558" spans="1:2" x14ac:dyDescent="0.15">
      <c r="A558" s="79">
        <v>43012</v>
      </c>
      <c r="B558" s="77">
        <v>764</v>
      </c>
    </row>
    <row r="559" spans="1:2" x14ac:dyDescent="0.15">
      <c r="A559" s="79">
        <v>43013</v>
      </c>
      <c r="B559" s="77">
        <v>0</v>
      </c>
    </row>
    <row r="560" spans="1:2" x14ac:dyDescent="0.15">
      <c r="A560" s="79">
        <v>43014</v>
      </c>
      <c r="B560" s="77">
        <v>0</v>
      </c>
    </row>
    <row r="561" spans="1:2" x14ac:dyDescent="0.15">
      <c r="A561" s="79">
        <v>43015</v>
      </c>
      <c r="B561" s="77">
        <v>55</v>
      </c>
    </row>
    <row r="562" spans="1:2" x14ac:dyDescent="0.15">
      <c r="A562" s="79">
        <v>43016</v>
      </c>
      <c r="B562" s="77">
        <v>110</v>
      </c>
    </row>
    <row r="563" spans="1:2" x14ac:dyDescent="0.15">
      <c r="A563" s="79">
        <v>43017</v>
      </c>
      <c r="B563" s="77">
        <v>288</v>
      </c>
    </row>
    <row r="564" spans="1:2" x14ac:dyDescent="0.15">
      <c r="A564" s="79">
        <v>43018</v>
      </c>
      <c r="B564" s="77">
        <v>349</v>
      </c>
    </row>
    <row r="565" spans="1:2" x14ac:dyDescent="0.15">
      <c r="A565" s="79">
        <v>43019</v>
      </c>
      <c r="B565" s="77">
        <v>694</v>
      </c>
    </row>
    <row r="566" spans="1:2" x14ac:dyDescent="0.15">
      <c r="A566" s="79">
        <v>43020</v>
      </c>
      <c r="B566" s="77">
        <v>139</v>
      </c>
    </row>
    <row r="567" spans="1:2" x14ac:dyDescent="0.15">
      <c r="A567" s="79">
        <v>43021</v>
      </c>
      <c r="B567" s="77">
        <v>778</v>
      </c>
    </row>
    <row r="568" spans="1:2" x14ac:dyDescent="0.15">
      <c r="A568" s="79">
        <v>43022</v>
      </c>
      <c r="B568" s="77">
        <v>275</v>
      </c>
    </row>
    <row r="569" spans="1:2" x14ac:dyDescent="0.15">
      <c r="A569" s="79">
        <v>43023</v>
      </c>
      <c r="B569" s="77">
        <v>8</v>
      </c>
    </row>
    <row r="570" spans="1:2" x14ac:dyDescent="0.15">
      <c r="A570" s="79">
        <v>43024</v>
      </c>
      <c r="B570" s="77">
        <v>432</v>
      </c>
    </row>
    <row r="571" spans="1:2" x14ac:dyDescent="0.15">
      <c r="A571" s="79">
        <v>43025</v>
      </c>
      <c r="B571" s="77">
        <v>70</v>
      </c>
    </row>
    <row r="572" spans="1:2" x14ac:dyDescent="0.15">
      <c r="A572" s="79">
        <v>43026</v>
      </c>
      <c r="B572" s="77">
        <v>212</v>
      </c>
    </row>
    <row r="573" spans="1:2" x14ac:dyDescent="0.15">
      <c r="A573" s="79">
        <v>43027</v>
      </c>
      <c r="B573" s="77">
        <v>210</v>
      </c>
    </row>
    <row r="574" spans="1:2" x14ac:dyDescent="0.15">
      <c r="A574" s="79">
        <v>43028</v>
      </c>
      <c r="B574" s="77">
        <v>501</v>
      </c>
    </row>
    <row r="575" spans="1:2" x14ac:dyDescent="0.15">
      <c r="A575" s="79">
        <v>43029</v>
      </c>
      <c r="B575" s="77">
        <v>0</v>
      </c>
    </row>
    <row r="576" spans="1:2" x14ac:dyDescent="0.15">
      <c r="A576" s="79">
        <v>43030</v>
      </c>
      <c r="B576" s="77">
        <v>33</v>
      </c>
    </row>
    <row r="577" spans="1:2" x14ac:dyDescent="0.15">
      <c r="A577" s="79">
        <v>43031</v>
      </c>
      <c r="B577" s="77">
        <v>53</v>
      </c>
    </row>
    <row r="578" spans="1:2" x14ac:dyDescent="0.15">
      <c r="A578" s="79">
        <v>43032</v>
      </c>
      <c r="B578" s="77">
        <v>21</v>
      </c>
    </row>
    <row r="579" spans="1:2" x14ac:dyDescent="0.15">
      <c r="A579" s="79">
        <v>43033</v>
      </c>
      <c r="B579" s="77">
        <v>0</v>
      </c>
    </row>
    <row r="580" spans="1:2" x14ac:dyDescent="0.15">
      <c r="A580" s="79">
        <v>43034</v>
      </c>
      <c r="B580" s="77">
        <v>0</v>
      </c>
    </row>
    <row r="581" spans="1:2" x14ac:dyDescent="0.15">
      <c r="A581" s="79">
        <v>43035</v>
      </c>
      <c r="B581" s="77">
        <v>9</v>
      </c>
    </row>
    <row r="582" spans="1:2" x14ac:dyDescent="0.15">
      <c r="A582" s="79">
        <v>43036</v>
      </c>
      <c r="B582" s="77">
        <v>48</v>
      </c>
    </row>
    <row r="583" spans="1:2" x14ac:dyDescent="0.15">
      <c r="A583" s="79">
        <v>43037</v>
      </c>
      <c r="B583" s="77">
        <v>0</v>
      </c>
    </row>
    <row r="584" spans="1:2" x14ac:dyDescent="0.15">
      <c r="A584" s="79">
        <v>43038</v>
      </c>
      <c r="B584" s="77">
        <v>96</v>
      </c>
    </row>
    <row r="585" spans="1:2" x14ac:dyDescent="0.15">
      <c r="A585" s="79">
        <v>43039</v>
      </c>
      <c r="B585" s="77">
        <v>0</v>
      </c>
    </row>
    <row r="586" spans="1:2" x14ac:dyDescent="0.15">
      <c r="A586" s="79">
        <v>43040</v>
      </c>
      <c r="B586" s="77">
        <v>157</v>
      </c>
    </row>
    <row r="587" spans="1:2" x14ac:dyDescent="0.15">
      <c r="A587" s="79">
        <v>43041</v>
      </c>
      <c r="B587" s="77">
        <v>111</v>
      </c>
    </row>
    <row r="588" spans="1:2" x14ac:dyDescent="0.15">
      <c r="A588" s="79">
        <v>43042</v>
      </c>
      <c r="B588" s="77">
        <v>672</v>
      </c>
    </row>
    <row r="589" spans="1:2" x14ac:dyDescent="0.15">
      <c r="A589" s="79">
        <v>43043</v>
      </c>
      <c r="B589" s="77">
        <v>1125</v>
      </c>
    </row>
    <row r="590" spans="1:2" x14ac:dyDescent="0.15">
      <c r="A590" s="79">
        <v>43044</v>
      </c>
      <c r="B590" s="77">
        <v>428</v>
      </c>
    </row>
    <row r="591" spans="1:2" x14ac:dyDescent="0.15">
      <c r="A591" s="79">
        <v>43045</v>
      </c>
      <c r="B591" s="77">
        <v>386</v>
      </c>
    </row>
    <row r="592" spans="1:2" x14ac:dyDescent="0.15">
      <c r="A592" s="79">
        <v>43046</v>
      </c>
      <c r="B592" s="77">
        <v>0</v>
      </c>
    </row>
    <row r="593" spans="1:2" x14ac:dyDescent="0.15">
      <c r="A593" s="79">
        <v>43047</v>
      </c>
      <c r="B593" s="77">
        <v>59</v>
      </c>
    </row>
    <row r="594" spans="1:2" x14ac:dyDescent="0.15">
      <c r="A594" s="79">
        <v>43048</v>
      </c>
      <c r="B594" s="77">
        <v>10</v>
      </c>
    </row>
    <row r="595" spans="1:2" x14ac:dyDescent="0.15">
      <c r="A595" s="79">
        <v>43049</v>
      </c>
      <c r="B595" s="77">
        <v>116</v>
      </c>
    </row>
    <row r="596" spans="1:2" x14ac:dyDescent="0.15">
      <c r="A596" s="79">
        <v>43050</v>
      </c>
      <c r="B596" s="77">
        <v>12</v>
      </c>
    </row>
    <row r="597" spans="1:2" x14ac:dyDescent="0.15">
      <c r="A597" s="79">
        <v>43051</v>
      </c>
      <c r="B597" s="77">
        <v>0</v>
      </c>
    </row>
    <row r="598" spans="1:2" x14ac:dyDescent="0.15">
      <c r="A598" s="79">
        <v>43052</v>
      </c>
      <c r="B598" s="77">
        <v>59</v>
      </c>
    </row>
    <row r="599" spans="1:2" x14ac:dyDescent="0.15">
      <c r="A599" s="79">
        <v>43053</v>
      </c>
      <c r="B599" s="77">
        <v>0</v>
      </c>
    </row>
    <row r="600" spans="1:2" x14ac:dyDescent="0.15">
      <c r="A600" s="79">
        <v>43054</v>
      </c>
      <c r="B600" s="77">
        <v>18</v>
      </c>
    </row>
    <row r="601" spans="1:2" x14ac:dyDescent="0.15">
      <c r="A601" s="79">
        <v>43055</v>
      </c>
      <c r="B601" s="77">
        <v>0</v>
      </c>
    </row>
    <row r="602" spans="1:2" x14ac:dyDescent="0.15">
      <c r="A602" s="79">
        <v>43056</v>
      </c>
      <c r="B602" s="77">
        <v>0</v>
      </c>
    </row>
    <row r="603" spans="1:2" x14ac:dyDescent="0.15">
      <c r="A603" s="79">
        <v>43057</v>
      </c>
      <c r="B603" s="77">
        <v>0</v>
      </c>
    </row>
    <row r="604" spans="1:2" x14ac:dyDescent="0.15">
      <c r="A604" s="79">
        <v>43058</v>
      </c>
      <c r="B604" s="77">
        <v>0</v>
      </c>
    </row>
    <row r="605" spans="1:2" x14ac:dyDescent="0.15">
      <c r="A605" s="79">
        <v>43059</v>
      </c>
      <c r="B605" s="77">
        <v>0</v>
      </c>
    </row>
    <row r="606" spans="1:2" x14ac:dyDescent="0.15">
      <c r="A606" s="79">
        <v>43060</v>
      </c>
      <c r="B606" s="77">
        <v>43</v>
      </c>
    </row>
    <row r="607" spans="1:2" x14ac:dyDescent="0.15">
      <c r="A607" s="79">
        <v>43061</v>
      </c>
      <c r="B607" s="77">
        <v>9</v>
      </c>
    </row>
    <row r="608" spans="1:2" x14ac:dyDescent="0.15">
      <c r="A608" s="79">
        <v>43062</v>
      </c>
      <c r="B608" s="77">
        <v>364</v>
      </c>
    </row>
    <row r="609" spans="1:2" x14ac:dyDescent="0.15">
      <c r="A609" s="79">
        <v>43063</v>
      </c>
      <c r="B609" s="77">
        <v>633</v>
      </c>
    </row>
    <row r="610" spans="1:2" x14ac:dyDescent="0.15">
      <c r="A610" s="79">
        <v>43064</v>
      </c>
      <c r="B610" s="77">
        <v>698</v>
      </c>
    </row>
    <row r="611" spans="1:2" x14ac:dyDescent="0.15">
      <c r="A611" s="79">
        <v>43065</v>
      </c>
      <c r="B611" s="77">
        <v>45</v>
      </c>
    </row>
    <row r="612" spans="1:2" x14ac:dyDescent="0.15">
      <c r="A612" s="79">
        <v>43066</v>
      </c>
      <c r="B612" s="77">
        <v>426</v>
      </c>
    </row>
    <row r="613" spans="1:2" x14ac:dyDescent="0.15">
      <c r="A613" s="79">
        <v>43067</v>
      </c>
      <c r="B613" s="77">
        <v>0</v>
      </c>
    </row>
    <row r="614" spans="1:2" x14ac:dyDescent="0.15">
      <c r="A614" s="79">
        <v>43068</v>
      </c>
      <c r="B614" s="77">
        <v>0</v>
      </c>
    </row>
    <row r="615" spans="1:2" x14ac:dyDescent="0.15">
      <c r="A615" s="79">
        <v>43069</v>
      </c>
      <c r="B615" s="77">
        <v>0</v>
      </c>
    </row>
    <row r="616" spans="1:2" x14ac:dyDescent="0.15">
      <c r="A616" s="79">
        <v>43070</v>
      </c>
      <c r="B616" s="77">
        <v>77</v>
      </c>
    </row>
    <row r="617" spans="1:2" x14ac:dyDescent="0.15">
      <c r="A617" s="79">
        <v>43071</v>
      </c>
      <c r="B617" s="77">
        <v>0</v>
      </c>
    </row>
    <row r="618" spans="1:2" x14ac:dyDescent="0.15">
      <c r="A618" s="79">
        <v>43072</v>
      </c>
      <c r="B618" s="77">
        <v>0</v>
      </c>
    </row>
    <row r="619" spans="1:2" x14ac:dyDescent="0.15">
      <c r="A619" s="79">
        <v>43073</v>
      </c>
      <c r="B619" s="77">
        <v>0</v>
      </c>
    </row>
    <row r="620" spans="1:2" x14ac:dyDescent="0.15">
      <c r="A620" s="79">
        <v>43074</v>
      </c>
      <c r="B620" s="77">
        <v>0</v>
      </c>
    </row>
    <row r="621" spans="1:2" x14ac:dyDescent="0.15">
      <c r="A621" s="79">
        <v>43075</v>
      </c>
      <c r="B621" s="77">
        <v>0</v>
      </c>
    </row>
    <row r="622" spans="1:2" x14ac:dyDescent="0.15">
      <c r="A622" s="79">
        <v>43076</v>
      </c>
      <c r="B622" s="77">
        <v>21</v>
      </c>
    </row>
    <row r="623" spans="1:2" x14ac:dyDescent="0.15">
      <c r="A623" s="79">
        <v>43077</v>
      </c>
      <c r="B623" s="77">
        <v>0</v>
      </c>
    </row>
    <row r="624" spans="1:2" x14ac:dyDescent="0.15">
      <c r="A624" s="79">
        <v>43078</v>
      </c>
      <c r="B624" s="77">
        <v>78</v>
      </c>
    </row>
    <row r="625" spans="1:2" x14ac:dyDescent="0.15">
      <c r="A625" s="79">
        <v>43079</v>
      </c>
      <c r="B625" s="77">
        <v>135</v>
      </c>
    </row>
    <row r="626" spans="1:2" x14ac:dyDescent="0.15">
      <c r="A626" s="79">
        <v>43080</v>
      </c>
      <c r="B626" s="77">
        <v>76</v>
      </c>
    </row>
    <row r="627" spans="1:2" x14ac:dyDescent="0.15">
      <c r="A627" s="79">
        <v>43081</v>
      </c>
      <c r="B627" s="77">
        <v>550</v>
      </c>
    </row>
    <row r="628" spans="1:2" x14ac:dyDescent="0.15">
      <c r="A628" s="79">
        <v>43082</v>
      </c>
      <c r="B628" s="77">
        <v>0</v>
      </c>
    </row>
    <row r="629" spans="1:2" x14ac:dyDescent="0.15">
      <c r="A629" s="79">
        <v>43083</v>
      </c>
      <c r="B629" s="77">
        <v>44</v>
      </c>
    </row>
    <row r="630" spans="1:2" x14ac:dyDescent="0.15">
      <c r="A630" s="79">
        <v>43084</v>
      </c>
      <c r="B630" s="77">
        <v>102</v>
      </c>
    </row>
    <row r="631" spans="1:2" x14ac:dyDescent="0.15">
      <c r="A631" s="79">
        <v>43085</v>
      </c>
      <c r="B631" s="77">
        <v>407</v>
      </c>
    </row>
    <row r="632" spans="1:2" x14ac:dyDescent="0.15">
      <c r="A632" s="79">
        <v>43086</v>
      </c>
      <c r="B632" s="77">
        <v>0</v>
      </c>
    </row>
    <row r="633" spans="1:2" x14ac:dyDescent="0.15">
      <c r="A633" s="79">
        <v>43087</v>
      </c>
      <c r="B633" s="77">
        <v>321</v>
      </c>
    </row>
    <row r="634" spans="1:2" x14ac:dyDescent="0.15">
      <c r="A634" s="79">
        <v>43088</v>
      </c>
      <c r="B634" s="77">
        <v>0</v>
      </c>
    </row>
    <row r="635" spans="1:2" x14ac:dyDescent="0.15">
      <c r="A635" s="79">
        <v>43089</v>
      </c>
      <c r="B635" s="77">
        <v>21</v>
      </c>
    </row>
    <row r="636" spans="1:2" x14ac:dyDescent="0.15">
      <c r="A636" s="79">
        <v>43090</v>
      </c>
      <c r="B636" s="77">
        <v>0</v>
      </c>
    </row>
    <row r="637" spans="1:2" x14ac:dyDescent="0.15">
      <c r="A637" s="79">
        <v>43091</v>
      </c>
      <c r="B637" s="77">
        <v>0</v>
      </c>
    </row>
    <row r="638" spans="1:2" x14ac:dyDescent="0.15">
      <c r="A638" s="79">
        <v>43092</v>
      </c>
      <c r="B638" s="77">
        <v>0</v>
      </c>
    </row>
    <row r="639" spans="1:2" x14ac:dyDescent="0.15">
      <c r="A639" s="79">
        <v>43093</v>
      </c>
      <c r="B639" s="77">
        <v>0</v>
      </c>
    </row>
    <row r="640" spans="1:2" x14ac:dyDescent="0.15">
      <c r="A640" s="79">
        <v>43094</v>
      </c>
      <c r="B640" s="77">
        <v>0</v>
      </c>
    </row>
    <row r="641" spans="1:2" x14ac:dyDescent="0.15">
      <c r="A641" s="79">
        <v>43095</v>
      </c>
      <c r="B641" s="77">
        <v>0</v>
      </c>
    </row>
    <row r="642" spans="1:2" x14ac:dyDescent="0.15">
      <c r="A642" s="79">
        <v>43096</v>
      </c>
      <c r="B642" s="77">
        <v>0</v>
      </c>
    </row>
    <row r="643" spans="1:2" x14ac:dyDescent="0.15">
      <c r="A643" s="79">
        <v>43097</v>
      </c>
      <c r="B643" s="77">
        <v>375</v>
      </c>
    </row>
    <row r="644" spans="1:2" x14ac:dyDescent="0.15">
      <c r="A644" s="79">
        <v>43098</v>
      </c>
      <c r="B644" s="77">
        <v>0</v>
      </c>
    </row>
    <row r="645" spans="1:2" x14ac:dyDescent="0.15">
      <c r="A645" s="79">
        <v>43099</v>
      </c>
      <c r="B645" s="77">
        <v>0</v>
      </c>
    </row>
    <row r="646" spans="1:2" x14ac:dyDescent="0.15">
      <c r="A646" s="79">
        <v>43100</v>
      </c>
      <c r="B646" s="77">
        <v>120</v>
      </c>
    </row>
    <row r="647" spans="1:2" x14ac:dyDescent="0.15">
      <c r="A647" s="79">
        <v>43101</v>
      </c>
      <c r="B647" s="77">
        <v>0</v>
      </c>
    </row>
    <row r="648" spans="1:2" x14ac:dyDescent="0.15">
      <c r="A648" s="79">
        <v>43102</v>
      </c>
      <c r="B648" s="77">
        <v>0</v>
      </c>
    </row>
    <row r="649" spans="1:2" x14ac:dyDescent="0.15">
      <c r="A649" s="79">
        <v>43103</v>
      </c>
      <c r="B649" s="77">
        <v>333</v>
      </c>
    </row>
    <row r="650" spans="1:2" x14ac:dyDescent="0.15">
      <c r="A650" s="79">
        <v>43104</v>
      </c>
      <c r="B650" s="77">
        <v>0</v>
      </c>
    </row>
    <row r="651" spans="1:2" x14ac:dyDescent="0.15">
      <c r="A651" s="79">
        <v>43105</v>
      </c>
      <c r="B651" s="77">
        <v>0</v>
      </c>
    </row>
    <row r="652" spans="1:2" x14ac:dyDescent="0.15">
      <c r="A652" s="79">
        <v>43106</v>
      </c>
      <c r="B652" s="77">
        <v>0</v>
      </c>
    </row>
    <row r="653" spans="1:2" x14ac:dyDescent="0.15">
      <c r="A653" s="79">
        <v>43107</v>
      </c>
      <c r="B653" s="77">
        <v>33</v>
      </c>
    </row>
    <row r="654" spans="1:2" x14ac:dyDescent="0.15">
      <c r="A654" s="79">
        <v>43108</v>
      </c>
      <c r="B654" s="77">
        <v>86</v>
      </c>
    </row>
    <row r="655" spans="1:2" x14ac:dyDescent="0.15">
      <c r="A655" s="79">
        <v>43109</v>
      </c>
      <c r="B655" s="77">
        <v>27</v>
      </c>
    </row>
    <row r="656" spans="1:2" x14ac:dyDescent="0.15">
      <c r="A656" s="79">
        <v>43110</v>
      </c>
      <c r="B656" s="77">
        <v>97</v>
      </c>
    </row>
    <row r="657" spans="1:2" x14ac:dyDescent="0.15">
      <c r="A657" s="79">
        <v>43111</v>
      </c>
      <c r="B657" s="77">
        <v>263</v>
      </c>
    </row>
    <row r="658" spans="1:2" x14ac:dyDescent="0.15">
      <c r="A658" s="79">
        <v>43112</v>
      </c>
      <c r="B658" s="77">
        <v>0</v>
      </c>
    </row>
    <row r="659" spans="1:2" x14ac:dyDescent="0.15">
      <c r="A659" s="79">
        <v>43113</v>
      </c>
      <c r="B659" s="77">
        <v>0</v>
      </c>
    </row>
    <row r="660" spans="1:2" x14ac:dyDescent="0.15">
      <c r="A660" s="79">
        <v>43114</v>
      </c>
      <c r="B660" s="77">
        <v>0</v>
      </c>
    </row>
    <row r="661" spans="1:2" x14ac:dyDescent="0.15">
      <c r="A661" s="79">
        <v>43115</v>
      </c>
      <c r="B661" s="77">
        <v>155</v>
      </c>
    </row>
    <row r="662" spans="1:2" x14ac:dyDescent="0.15">
      <c r="A662" s="79">
        <v>43116</v>
      </c>
      <c r="B662" s="77">
        <v>19</v>
      </c>
    </row>
    <row r="663" spans="1:2" x14ac:dyDescent="0.15">
      <c r="A663" s="79">
        <v>43117</v>
      </c>
      <c r="B663" s="77">
        <v>85</v>
      </c>
    </row>
    <row r="664" spans="1:2" x14ac:dyDescent="0.15">
      <c r="A664" s="79">
        <v>43118</v>
      </c>
      <c r="B664" s="77">
        <v>716</v>
      </c>
    </row>
    <row r="665" spans="1:2" x14ac:dyDescent="0.15">
      <c r="A665" s="79">
        <v>43119</v>
      </c>
      <c r="B665" s="77">
        <v>516</v>
      </c>
    </row>
    <row r="666" spans="1:2" x14ac:dyDescent="0.15">
      <c r="A666" s="79">
        <v>43120</v>
      </c>
      <c r="B666" s="77">
        <v>401</v>
      </c>
    </row>
    <row r="667" spans="1:2" x14ac:dyDescent="0.15">
      <c r="A667" s="79">
        <v>43121</v>
      </c>
      <c r="B667" s="77">
        <v>0</v>
      </c>
    </row>
    <row r="668" spans="1:2" x14ac:dyDescent="0.15">
      <c r="A668" s="79">
        <v>43122</v>
      </c>
      <c r="B668" s="77">
        <v>0</v>
      </c>
    </row>
    <row r="669" spans="1:2" x14ac:dyDescent="0.15">
      <c r="A669" s="79">
        <v>43123</v>
      </c>
      <c r="B669" s="77">
        <v>0</v>
      </c>
    </row>
    <row r="670" spans="1:2" x14ac:dyDescent="0.15">
      <c r="A670" s="79">
        <v>43124</v>
      </c>
      <c r="B670" s="77">
        <v>0</v>
      </c>
    </row>
    <row r="671" spans="1:2" x14ac:dyDescent="0.15">
      <c r="A671" s="79">
        <v>43125</v>
      </c>
      <c r="B671" s="77">
        <v>0</v>
      </c>
    </row>
    <row r="672" spans="1:2" x14ac:dyDescent="0.15">
      <c r="A672" s="79">
        <v>43126</v>
      </c>
      <c r="B672" s="77">
        <v>0</v>
      </c>
    </row>
    <row r="673" spans="1:2" x14ac:dyDescent="0.15">
      <c r="A673" s="79">
        <v>43127</v>
      </c>
      <c r="B673" s="77">
        <v>0</v>
      </c>
    </row>
    <row r="674" spans="1:2" x14ac:dyDescent="0.15">
      <c r="A674" s="79">
        <v>43128</v>
      </c>
      <c r="B674" s="77">
        <v>446</v>
      </c>
    </row>
    <row r="675" spans="1:2" x14ac:dyDescent="0.15">
      <c r="A675" s="79">
        <v>43129</v>
      </c>
      <c r="B675" s="77">
        <v>303</v>
      </c>
    </row>
    <row r="676" spans="1:2" x14ac:dyDescent="0.15">
      <c r="A676" s="79">
        <v>43130</v>
      </c>
      <c r="B676" s="77">
        <v>493</v>
      </c>
    </row>
    <row r="677" spans="1:2" x14ac:dyDescent="0.15">
      <c r="A677" s="79">
        <v>43131</v>
      </c>
      <c r="B677" s="77">
        <v>154</v>
      </c>
    </row>
    <row r="678" spans="1:2" x14ac:dyDescent="0.15">
      <c r="A678" s="79">
        <v>43132</v>
      </c>
      <c r="B678" s="77">
        <v>387</v>
      </c>
    </row>
    <row r="679" spans="1:2" x14ac:dyDescent="0.15">
      <c r="A679" s="79">
        <v>43133</v>
      </c>
      <c r="B679" s="77">
        <v>0</v>
      </c>
    </row>
    <row r="680" spans="1:2" x14ac:dyDescent="0.15">
      <c r="A680" s="79">
        <v>43134</v>
      </c>
      <c r="B680" s="77">
        <v>0</v>
      </c>
    </row>
    <row r="681" spans="1:2" x14ac:dyDescent="0.15">
      <c r="A681" s="79">
        <v>43135</v>
      </c>
      <c r="B681" s="77">
        <v>157</v>
      </c>
    </row>
    <row r="682" spans="1:2" x14ac:dyDescent="0.15">
      <c r="A682" s="79">
        <v>43136</v>
      </c>
      <c r="B682" s="77">
        <v>0</v>
      </c>
    </row>
    <row r="683" spans="1:2" x14ac:dyDescent="0.15">
      <c r="A683" s="79">
        <v>43137</v>
      </c>
      <c r="B683" s="77">
        <v>0</v>
      </c>
    </row>
    <row r="684" spans="1:2" x14ac:dyDescent="0.15">
      <c r="A684" s="79">
        <v>43138</v>
      </c>
      <c r="B684" s="77">
        <v>0</v>
      </c>
    </row>
    <row r="685" spans="1:2" x14ac:dyDescent="0.15">
      <c r="A685" s="79">
        <v>43139</v>
      </c>
      <c r="B685" s="77">
        <v>0</v>
      </c>
    </row>
    <row r="686" spans="1:2" x14ac:dyDescent="0.15">
      <c r="A686" s="79">
        <v>43140</v>
      </c>
      <c r="B686" s="77">
        <v>0</v>
      </c>
    </row>
    <row r="687" spans="1:2" x14ac:dyDescent="0.15">
      <c r="A687" s="79">
        <v>43141</v>
      </c>
      <c r="B687" s="77">
        <v>0</v>
      </c>
    </row>
    <row r="688" spans="1:2" x14ac:dyDescent="0.15">
      <c r="A688" s="79">
        <v>43142</v>
      </c>
      <c r="B688" s="77">
        <v>0</v>
      </c>
    </row>
    <row r="689" spans="1:2" x14ac:dyDescent="0.15">
      <c r="A689" s="79">
        <v>43143</v>
      </c>
      <c r="B689" s="77">
        <v>0</v>
      </c>
    </row>
    <row r="690" spans="1:2" x14ac:dyDescent="0.15">
      <c r="A690" s="79">
        <v>43144</v>
      </c>
      <c r="B690" s="77">
        <v>0</v>
      </c>
    </row>
    <row r="691" spans="1:2" x14ac:dyDescent="0.15">
      <c r="A691" s="79">
        <v>43145</v>
      </c>
      <c r="B691" s="77">
        <v>0</v>
      </c>
    </row>
    <row r="692" spans="1:2" x14ac:dyDescent="0.15">
      <c r="A692" s="79">
        <v>43146</v>
      </c>
      <c r="B692" s="77">
        <v>0</v>
      </c>
    </row>
    <row r="693" spans="1:2" x14ac:dyDescent="0.15">
      <c r="A693" s="79">
        <v>43147</v>
      </c>
      <c r="B693" s="77">
        <v>0</v>
      </c>
    </row>
    <row r="694" spans="1:2" x14ac:dyDescent="0.15">
      <c r="A694" s="79">
        <v>43148</v>
      </c>
      <c r="B694" s="77">
        <v>125</v>
      </c>
    </row>
    <row r="695" spans="1:2" x14ac:dyDescent="0.15">
      <c r="A695" s="79">
        <v>43149</v>
      </c>
      <c r="B695" s="77">
        <v>0</v>
      </c>
    </row>
    <row r="696" spans="1:2" x14ac:dyDescent="0.15">
      <c r="A696" s="79">
        <v>43150</v>
      </c>
      <c r="B696" s="77">
        <v>385</v>
      </c>
    </row>
    <row r="697" spans="1:2" x14ac:dyDescent="0.15">
      <c r="A697" s="79">
        <v>43151</v>
      </c>
      <c r="B697" s="77">
        <v>0</v>
      </c>
    </row>
    <row r="698" spans="1:2" x14ac:dyDescent="0.15">
      <c r="A698" s="79">
        <v>43152</v>
      </c>
      <c r="B698" s="77">
        <v>0</v>
      </c>
    </row>
    <row r="699" spans="1:2" x14ac:dyDescent="0.15">
      <c r="A699" s="79">
        <v>43153</v>
      </c>
      <c r="B699" s="77">
        <v>0</v>
      </c>
    </row>
    <row r="700" spans="1:2" x14ac:dyDescent="0.15">
      <c r="A700" s="79">
        <v>43154</v>
      </c>
      <c r="B700" s="77">
        <v>0</v>
      </c>
    </row>
    <row r="701" spans="1:2" x14ac:dyDescent="0.15">
      <c r="A701" s="79">
        <v>43155</v>
      </c>
      <c r="B701" s="77">
        <v>0</v>
      </c>
    </row>
    <row r="702" spans="1:2" x14ac:dyDescent="0.15">
      <c r="A702" s="79">
        <v>43156</v>
      </c>
      <c r="B702" s="77">
        <v>0</v>
      </c>
    </row>
    <row r="703" spans="1:2" x14ac:dyDescent="0.15">
      <c r="A703" s="79">
        <v>43157</v>
      </c>
      <c r="B703" s="77">
        <v>0</v>
      </c>
    </row>
    <row r="704" spans="1:2" x14ac:dyDescent="0.15">
      <c r="A704" s="79">
        <v>43158</v>
      </c>
      <c r="B704" s="77">
        <v>0</v>
      </c>
    </row>
    <row r="705" spans="1:2" x14ac:dyDescent="0.15">
      <c r="A705" s="79">
        <v>43159</v>
      </c>
      <c r="B705" s="77">
        <v>0</v>
      </c>
    </row>
    <row r="706" spans="1:2" x14ac:dyDescent="0.15">
      <c r="A706" s="79">
        <v>43160</v>
      </c>
      <c r="B706" s="77">
        <v>0</v>
      </c>
    </row>
    <row r="707" spans="1:2" x14ac:dyDescent="0.15">
      <c r="A707" s="79">
        <v>43161</v>
      </c>
      <c r="B707" s="77">
        <v>0</v>
      </c>
    </row>
    <row r="708" spans="1:2" x14ac:dyDescent="0.15">
      <c r="A708" s="79">
        <v>43162</v>
      </c>
      <c r="B708" s="77">
        <v>84</v>
      </c>
    </row>
    <row r="709" spans="1:2" x14ac:dyDescent="0.15">
      <c r="A709" s="79">
        <v>43163</v>
      </c>
      <c r="B709" s="77">
        <v>0</v>
      </c>
    </row>
    <row r="710" spans="1:2" x14ac:dyDescent="0.15">
      <c r="A710" s="79">
        <v>43164</v>
      </c>
      <c r="B710" s="77">
        <v>0</v>
      </c>
    </row>
    <row r="711" spans="1:2" x14ac:dyDescent="0.15">
      <c r="A711" s="79">
        <v>43165</v>
      </c>
      <c r="B711" s="77">
        <v>72</v>
      </c>
    </row>
    <row r="712" spans="1:2" x14ac:dyDescent="0.15">
      <c r="A712" s="79">
        <v>43166</v>
      </c>
      <c r="B712" s="77">
        <v>51</v>
      </c>
    </row>
    <row r="713" spans="1:2" x14ac:dyDescent="0.15">
      <c r="A713" s="79">
        <v>43167</v>
      </c>
      <c r="B713" s="77">
        <v>0</v>
      </c>
    </row>
    <row r="714" spans="1:2" x14ac:dyDescent="0.15">
      <c r="A714" s="79">
        <v>43168</v>
      </c>
      <c r="B714" s="77">
        <v>89</v>
      </c>
    </row>
    <row r="715" spans="1:2" x14ac:dyDescent="0.15">
      <c r="A715" s="79">
        <v>43169</v>
      </c>
      <c r="B715" s="77">
        <v>23</v>
      </c>
    </row>
    <row r="716" spans="1:2" x14ac:dyDescent="0.15">
      <c r="A716" s="79">
        <v>43170</v>
      </c>
      <c r="B716" s="77">
        <v>2</v>
      </c>
    </row>
    <row r="717" spans="1:2" x14ac:dyDescent="0.15">
      <c r="A717" s="79">
        <v>43171</v>
      </c>
      <c r="B717" s="77">
        <v>373</v>
      </c>
    </row>
    <row r="718" spans="1:2" x14ac:dyDescent="0.15">
      <c r="A718" s="79">
        <v>43172</v>
      </c>
      <c r="B718" s="77">
        <v>0</v>
      </c>
    </row>
    <row r="719" spans="1:2" x14ac:dyDescent="0.15">
      <c r="A719" s="79">
        <v>43173</v>
      </c>
      <c r="B719" s="77">
        <v>0</v>
      </c>
    </row>
    <row r="720" spans="1:2" x14ac:dyDescent="0.15">
      <c r="A720" s="79">
        <v>43174</v>
      </c>
      <c r="B720" s="77">
        <v>7</v>
      </c>
    </row>
    <row r="721" spans="1:2" x14ac:dyDescent="0.15">
      <c r="A721" s="79">
        <v>43175</v>
      </c>
      <c r="B721" s="77">
        <v>0</v>
      </c>
    </row>
    <row r="722" spans="1:2" x14ac:dyDescent="0.15">
      <c r="A722" s="79">
        <v>43176</v>
      </c>
      <c r="B722" s="77">
        <v>216</v>
      </c>
    </row>
    <row r="723" spans="1:2" x14ac:dyDescent="0.15">
      <c r="A723" s="79">
        <v>43177</v>
      </c>
      <c r="B723" s="77">
        <v>0</v>
      </c>
    </row>
    <row r="724" spans="1:2" x14ac:dyDescent="0.15">
      <c r="A724" s="79">
        <v>43178</v>
      </c>
      <c r="B724" s="77">
        <v>0</v>
      </c>
    </row>
    <row r="725" spans="1:2" x14ac:dyDescent="0.15">
      <c r="A725" s="79">
        <v>43179</v>
      </c>
      <c r="B725" s="77">
        <v>0</v>
      </c>
    </row>
    <row r="726" spans="1:2" x14ac:dyDescent="0.15">
      <c r="A726" s="79">
        <v>43180</v>
      </c>
      <c r="B726" s="77">
        <v>0</v>
      </c>
    </row>
    <row r="727" spans="1:2" x14ac:dyDescent="0.15">
      <c r="A727" s="79">
        <v>43181</v>
      </c>
      <c r="B727" s="77">
        <v>0</v>
      </c>
    </row>
    <row r="728" spans="1:2" x14ac:dyDescent="0.15">
      <c r="A728" s="79">
        <v>43182</v>
      </c>
      <c r="B728" s="77">
        <v>0</v>
      </c>
    </row>
    <row r="729" spans="1:2" x14ac:dyDescent="0.15">
      <c r="A729" s="79">
        <v>43183</v>
      </c>
      <c r="B729" s="77">
        <v>0</v>
      </c>
    </row>
    <row r="730" spans="1:2" x14ac:dyDescent="0.15">
      <c r="A730" s="79">
        <v>43184</v>
      </c>
      <c r="B730" s="77">
        <v>0</v>
      </c>
    </row>
    <row r="731" spans="1:2" x14ac:dyDescent="0.15">
      <c r="A731" s="79">
        <v>43185</v>
      </c>
      <c r="B731" s="77">
        <v>0</v>
      </c>
    </row>
    <row r="732" spans="1:2" x14ac:dyDescent="0.15">
      <c r="A732" s="79">
        <v>43186</v>
      </c>
      <c r="B732" s="77">
        <v>0</v>
      </c>
    </row>
    <row r="733" spans="1:2" x14ac:dyDescent="0.15">
      <c r="A733" s="79">
        <v>43187</v>
      </c>
      <c r="B733" s="77">
        <v>0</v>
      </c>
    </row>
    <row r="734" spans="1:2" x14ac:dyDescent="0.15">
      <c r="A734" s="79">
        <v>43188</v>
      </c>
      <c r="B734" s="77">
        <v>0</v>
      </c>
    </row>
    <row r="735" spans="1:2" x14ac:dyDescent="0.15">
      <c r="A735" s="79">
        <v>43189</v>
      </c>
      <c r="B735" s="77">
        <v>0</v>
      </c>
    </row>
    <row r="736" spans="1:2" x14ac:dyDescent="0.15">
      <c r="A736" s="79">
        <v>43190</v>
      </c>
      <c r="B736" s="77">
        <v>132</v>
      </c>
    </row>
    <row r="737" spans="1:2" x14ac:dyDescent="0.15">
      <c r="A737" s="79">
        <v>43191</v>
      </c>
      <c r="B737" s="77">
        <v>0</v>
      </c>
    </row>
    <row r="738" spans="1:2" x14ac:dyDescent="0.15">
      <c r="A738" s="79">
        <v>43192</v>
      </c>
      <c r="B738" s="77">
        <v>364</v>
      </c>
    </row>
    <row r="739" spans="1:2" x14ac:dyDescent="0.15">
      <c r="A739" s="79">
        <v>43193</v>
      </c>
      <c r="B739" s="77">
        <v>24</v>
      </c>
    </row>
    <row r="740" spans="1:2" x14ac:dyDescent="0.15">
      <c r="A740" s="79">
        <v>43194</v>
      </c>
      <c r="B740" s="77">
        <v>0</v>
      </c>
    </row>
    <row r="741" spans="1:2" x14ac:dyDescent="0.15">
      <c r="A741" s="79">
        <v>43195</v>
      </c>
      <c r="B741" s="77">
        <v>0</v>
      </c>
    </row>
    <row r="742" spans="1:2" x14ac:dyDescent="0.15">
      <c r="A742" s="79">
        <v>43196</v>
      </c>
      <c r="B742" s="77">
        <v>39</v>
      </c>
    </row>
    <row r="743" spans="1:2" x14ac:dyDescent="0.15">
      <c r="A743" s="79">
        <v>43197</v>
      </c>
      <c r="B743" s="77">
        <v>123</v>
      </c>
    </row>
    <row r="744" spans="1:2" x14ac:dyDescent="0.15">
      <c r="A744" s="79">
        <v>43198</v>
      </c>
      <c r="B744" s="77">
        <v>0</v>
      </c>
    </row>
    <row r="745" spans="1:2" x14ac:dyDescent="0.15">
      <c r="A745" s="79">
        <v>43199</v>
      </c>
      <c r="B745" s="77">
        <v>48</v>
      </c>
    </row>
    <row r="746" spans="1:2" x14ac:dyDescent="0.15">
      <c r="A746" s="79">
        <v>43200</v>
      </c>
      <c r="B746" s="77">
        <v>0</v>
      </c>
    </row>
    <row r="747" spans="1:2" x14ac:dyDescent="0.15">
      <c r="A747" s="79">
        <v>43201</v>
      </c>
      <c r="B747" s="77">
        <v>0</v>
      </c>
    </row>
    <row r="748" spans="1:2" x14ac:dyDescent="0.15">
      <c r="A748" s="79">
        <v>43202</v>
      </c>
      <c r="B748" s="77">
        <v>0</v>
      </c>
    </row>
    <row r="749" spans="1:2" x14ac:dyDescent="0.15">
      <c r="A749" s="79">
        <v>43203</v>
      </c>
      <c r="B749" s="77">
        <v>0</v>
      </c>
    </row>
    <row r="750" spans="1:2" x14ac:dyDescent="0.15">
      <c r="A750" s="79">
        <v>43204</v>
      </c>
      <c r="B750" s="77">
        <v>495</v>
      </c>
    </row>
    <row r="751" spans="1:2" x14ac:dyDescent="0.15">
      <c r="A751" s="79">
        <v>43205</v>
      </c>
      <c r="B751" s="77">
        <v>55</v>
      </c>
    </row>
    <row r="752" spans="1:2" x14ac:dyDescent="0.15">
      <c r="A752" s="79">
        <v>43206</v>
      </c>
      <c r="B752" s="77">
        <v>49</v>
      </c>
    </row>
    <row r="753" spans="1:2" x14ac:dyDescent="0.15">
      <c r="A753" s="79">
        <v>43207</v>
      </c>
      <c r="B753" s="77">
        <v>0</v>
      </c>
    </row>
    <row r="754" spans="1:2" x14ac:dyDescent="0.15">
      <c r="A754" s="79">
        <v>43208</v>
      </c>
      <c r="B754" s="77">
        <v>46</v>
      </c>
    </row>
    <row r="755" spans="1:2" x14ac:dyDescent="0.15">
      <c r="A755" s="79">
        <v>43209</v>
      </c>
      <c r="B755" s="77">
        <v>0</v>
      </c>
    </row>
    <row r="756" spans="1:2" x14ac:dyDescent="0.15">
      <c r="A756" s="79">
        <v>43210</v>
      </c>
      <c r="B756" s="77">
        <v>3</v>
      </c>
    </row>
    <row r="757" spans="1:2" x14ac:dyDescent="0.15">
      <c r="A757" s="79">
        <v>43211</v>
      </c>
      <c r="B757" s="77">
        <v>51</v>
      </c>
    </row>
    <row r="758" spans="1:2" x14ac:dyDescent="0.15">
      <c r="A758" s="79">
        <v>43212</v>
      </c>
      <c r="B758" s="77">
        <v>158</v>
      </c>
    </row>
    <row r="759" spans="1:2" x14ac:dyDescent="0.15">
      <c r="A759" s="79">
        <v>43213</v>
      </c>
      <c r="B759" s="77">
        <v>552</v>
      </c>
    </row>
    <row r="760" spans="1:2" x14ac:dyDescent="0.15">
      <c r="A760" s="79">
        <v>43214</v>
      </c>
      <c r="B760" s="77">
        <v>564</v>
      </c>
    </row>
    <row r="761" spans="1:2" x14ac:dyDescent="0.15">
      <c r="A761" s="79">
        <v>43215</v>
      </c>
      <c r="B761" s="77">
        <v>139</v>
      </c>
    </row>
    <row r="762" spans="1:2" x14ac:dyDescent="0.15">
      <c r="A762" s="79">
        <v>43216</v>
      </c>
      <c r="B762" s="77">
        <v>50</v>
      </c>
    </row>
    <row r="763" spans="1:2" x14ac:dyDescent="0.15">
      <c r="A763" s="79">
        <v>43217</v>
      </c>
      <c r="B763" s="77">
        <v>299</v>
      </c>
    </row>
    <row r="764" spans="1:2" x14ac:dyDescent="0.15">
      <c r="A764" s="79">
        <v>43218</v>
      </c>
      <c r="B764" s="77">
        <v>0</v>
      </c>
    </row>
    <row r="765" spans="1:2" x14ac:dyDescent="0.15">
      <c r="A765" s="79">
        <v>43219</v>
      </c>
      <c r="B765" s="77">
        <v>0</v>
      </c>
    </row>
    <row r="766" spans="1:2" x14ac:dyDescent="0.15">
      <c r="A766" s="79">
        <v>43220</v>
      </c>
      <c r="B766" s="77">
        <v>48</v>
      </c>
    </row>
    <row r="767" spans="1:2" x14ac:dyDescent="0.15">
      <c r="A767" s="79">
        <v>43221</v>
      </c>
      <c r="B767" s="77">
        <v>0</v>
      </c>
    </row>
    <row r="768" spans="1:2" x14ac:dyDescent="0.15">
      <c r="A768" s="79">
        <v>43222</v>
      </c>
      <c r="B768" s="77">
        <v>0</v>
      </c>
    </row>
    <row r="769" spans="1:2" x14ac:dyDescent="0.15">
      <c r="A769" s="79">
        <v>43223</v>
      </c>
      <c r="B769" s="77">
        <v>0</v>
      </c>
    </row>
    <row r="770" spans="1:2" x14ac:dyDescent="0.15">
      <c r="A770" s="79">
        <v>43224</v>
      </c>
      <c r="B770" s="77">
        <v>7</v>
      </c>
    </row>
    <row r="771" spans="1:2" x14ac:dyDescent="0.15">
      <c r="A771" s="79">
        <v>43225</v>
      </c>
      <c r="B771" s="77">
        <v>36</v>
      </c>
    </row>
    <row r="772" spans="1:2" x14ac:dyDescent="0.15">
      <c r="A772" s="79">
        <v>43226</v>
      </c>
      <c r="B772" s="77">
        <v>58</v>
      </c>
    </row>
    <row r="773" spans="1:2" x14ac:dyDescent="0.15">
      <c r="A773" s="79">
        <v>43227</v>
      </c>
      <c r="B773" s="77">
        <v>82</v>
      </c>
    </row>
    <row r="774" spans="1:2" x14ac:dyDescent="0.15">
      <c r="A774" s="79">
        <v>43228</v>
      </c>
      <c r="B774" s="77">
        <v>88</v>
      </c>
    </row>
    <row r="775" spans="1:2" x14ac:dyDescent="0.15">
      <c r="A775" s="79">
        <v>43229</v>
      </c>
      <c r="B775" s="77">
        <v>7</v>
      </c>
    </row>
    <row r="776" spans="1:2" x14ac:dyDescent="0.15">
      <c r="A776" s="79">
        <v>43230</v>
      </c>
      <c r="B776" s="77">
        <v>159</v>
      </c>
    </row>
    <row r="777" spans="1:2" x14ac:dyDescent="0.15">
      <c r="A777" s="79">
        <v>43231</v>
      </c>
      <c r="B777" s="77">
        <v>12</v>
      </c>
    </row>
    <row r="778" spans="1:2" x14ac:dyDescent="0.15">
      <c r="A778" s="79">
        <v>43232</v>
      </c>
      <c r="B778" s="77">
        <v>182</v>
      </c>
    </row>
    <row r="779" spans="1:2" x14ac:dyDescent="0.15">
      <c r="A779" s="79">
        <v>43233</v>
      </c>
      <c r="B779" s="77">
        <v>166</v>
      </c>
    </row>
    <row r="780" spans="1:2" x14ac:dyDescent="0.15">
      <c r="A780" s="79">
        <v>43234</v>
      </c>
      <c r="B780" s="77">
        <v>352</v>
      </c>
    </row>
    <row r="781" spans="1:2" x14ac:dyDescent="0.15">
      <c r="A781" s="79">
        <v>43235</v>
      </c>
      <c r="B781" s="77">
        <v>0</v>
      </c>
    </row>
    <row r="782" spans="1:2" x14ac:dyDescent="0.15">
      <c r="A782" s="79">
        <v>43236</v>
      </c>
      <c r="B782" s="77">
        <v>0</v>
      </c>
    </row>
    <row r="783" spans="1:2" x14ac:dyDescent="0.15">
      <c r="A783" s="79">
        <v>43237</v>
      </c>
      <c r="B783" s="77">
        <v>0</v>
      </c>
    </row>
    <row r="784" spans="1:2" x14ac:dyDescent="0.15">
      <c r="A784" s="79">
        <v>43238</v>
      </c>
      <c r="B784" s="77">
        <v>0</v>
      </c>
    </row>
    <row r="785" spans="1:2" x14ac:dyDescent="0.15">
      <c r="A785" s="79">
        <v>43239</v>
      </c>
      <c r="B785" s="77">
        <v>0</v>
      </c>
    </row>
    <row r="786" spans="1:2" x14ac:dyDescent="0.15">
      <c r="A786" s="79">
        <v>43240</v>
      </c>
      <c r="B786" s="77">
        <v>0</v>
      </c>
    </row>
    <row r="787" spans="1:2" x14ac:dyDescent="0.15">
      <c r="A787" s="79">
        <v>43241</v>
      </c>
      <c r="B787" s="77">
        <v>0</v>
      </c>
    </row>
    <row r="788" spans="1:2" x14ac:dyDescent="0.15">
      <c r="A788" s="79">
        <v>43242</v>
      </c>
      <c r="B788" s="77">
        <v>32</v>
      </c>
    </row>
    <row r="789" spans="1:2" x14ac:dyDescent="0.15">
      <c r="A789" s="79">
        <v>43243</v>
      </c>
      <c r="B789" s="77">
        <v>82</v>
      </c>
    </row>
    <row r="790" spans="1:2" x14ac:dyDescent="0.15">
      <c r="A790" s="79">
        <v>43244</v>
      </c>
      <c r="B790" s="77">
        <v>34</v>
      </c>
    </row>
    <row r="791" spans="1:2" x14ac:dyDescent="0.15">
      <c r="A791" s="79">
        <v>43245</v>
      </c>
      <c r="B791" s="77">
        <v>358</v>
      </c>
    </row>
    <row r="792" spans="1:2" x14ac:dyDescent="0.15">
      <c r="A792" s="79">
        <v>43246</v>
      </c>
      <c r="B792" s="77">
        <v>809</v>
      </c>
    </row>
    <row r="793" spans="1:2" x14ac:dyDescent="0.15">
      <c r="A793" s="79">
        <v>43247</v>
      </c>
      <c r="B793" s="77">
        <v>102</v>
      </c>
    </row>
    <row r="794" spans="1:2" x14ac:dyDescent="0.15">
      <c r="A794" s="79">
        <v>43248</v>
      </c>
      <c r="B794" s="77">
        <v>1215</v>
      </c>
    </row>
    <row r="795" spans="1:2" x14ac:dyDescent="0.15">
      <c r="A795" s="79">
        <v>43249</v>
      </c>
      <c r="B795" s="77">
        <v>114</v>
      </c>
    </row>
    <row r="796" spans="1:2" x14ac:dyDescent="0.15">
      <c r="A796" s="79">
        <v>43250</v>
      </c>
      <c r="B796" s="77">
        <v>0</v>
      </c>
    </row>
    <row r="797" spans="1:2" x14ac:dyDescent="0.15">
      <c r="A797" s="79">
        <v>43251</v>
      </c>
      <c r="B797" s="77">
        <v>0</v>
      </c>
    </row>
    <row r="798" spans="1:2" x14ac:dyDescent="0.15">
      <c r="A798" s="79">
        <v>43252</v>
      </c>
      <c r="B798" s="77">
        <v>158</v>
      </c>
    </row>
    <row r="799" spans="1:2" x14ac:dyDescent="0.15">
      <c r="A799" s="79">
        <v>43253</v>
      </c>
      <c r="B799" s="77">
        <v>58</v>
      </c>
    </row>
    <row r="800" spans="1:2" x14ac:dyDescent="0.15">
      <c r="A800" s="79">
        <v>43254</v>
      </c>
      <c r="B800" s="77">
        <v>128</v>
      </c>
    </row>
    <row r="801" spans="1:2" x14ac:dyDescent="0.15">
      <c r="A801" s="79">
        <v>43255</v>
      </c>
      <c r="B801" s="77">
        <v>0</v>
      </c>
    </row>
    <row r="802" spans="1:2" x14ac:dyDescent="0.15">
      <c r="A802" s="79">
        <v>43256</v>
      </c>
      <c r="B802" s="77">
        <v>0</v>
      </c>
    </row>
    <row r="803" spans="1:2" x14ac:dyDescent="0.15">
      <c r="A803" s="79">
        <v>43257</v>
      </c>
      <c r="B803" s="77">
        <v>0</v>
      </c>
    </row>
    <row r="804" spans="1:2" x14ac:dyDescent="0.15">
      <c r="A804" s="79">
        <v>43258</v>
      </c>
      <c r="B804" s="77">
        <v>0</v>
      </c>
    </row>
    <row r="805" spans="1:2" x14ac:dyDescent="0.15">
      <c r="A805" s="79">
        <v>43259</v>
      </c>
      <c r="B805" s="77">
        <v>0</v>
      </c>
    </row>
    <row r="806" spans="1:2" x14ac:dyDescent="0.15">
      <c r="A806" s="79">
        <v>43260</v>
      </c>
      <c r="B806" s="77">
        <v>498</v>
      </c>
    </row>
    <row r="807" spans="1:2" x14ac:dyDescent="0.15">
      <c r="A807" s="79">
        <v>43261</v>
      </c>
      <c r="B807" s="77">
        <v>24</v>
      </c>
    </row>
    <row r="808" spans="1:2" x14ac:dyDescent="0.15">
      <c r="A808" s="79">
        <v>43262</v>
      </c>
      <c r="B808" s="77">
        <v>0</v>
      </c>
    </row>
    <row r="809" spans="1:2" x14ac:dyDescent="0.15">
      <c r="A809" s="79">
        <v>43263</v>
      </c>
      <c r="B809" s="77">
        <v>167</v>
      </c>
    </row>
    <row r="810" spans="1:2" x14ac:dyDescent="0.15">
      <c r="A810" s="79">
        <v>43264</v>
      </c>
      <c r="B810" s="77">
        <v>953</v>
      </c>
    </row>
    <row r="811" spans="1:2" x14ac:dyDescent="0.15">
      <c r="A811" s="79">
        <v>43265</v>
      </c>
      <c r="B811" s="77">
        <v>123</v>
      </c>
    </row>
    <row r="812" spans="1:2" x14ac:dyDescent="0.15">
      <c r="A812" s="79">
        <v>43266</v>
      </c>
      <c r="B812" s="77">
        <v>46</v>
      </c>
    </row>
    <row r="813" spans="1:2" x14ac:dyDescent="0.15">
      <c r="A813" s="79">
        <v>43267</v>
      </c>
      <c r="B813" s="77">
        <v>0</v>
      </c>
    </row>
    <row r="814" spans="1:2" x14ac:dyDescent="0.15">
      <c r="A814" s="79">
        <v>43268</v>
      </c>
      <c r="B814" s="77">
        <v>0</v>
      </c>
    </row>
    <row r="815" spans="1:2" x14ac:dyDescent="0.15">
      <c r="A815" s="79">
        <v>43269</v>
      </c>
      <c r="B815" s="77">
        <v>524</v>
      </c>
    </row>
    <row r="816" spans="1:2" x14ac:dyDescent="0.15">
      <c r="A816" s="79">
        <v>43270</v>
      </c>
      <c r="B816" s="77">
        <v>0</v>
      </c>
    </row>
    <row r="817" spans="1:2" x14ac:dyDescent="0.15">
      <c r="A817" s="79">
        <v>43271</v>
      </c>
      <c r="B817" s="77">
        <v>0</v>
      </c>
    </row>
    <row r="818" spans="1:2" x14ac:dyDescent="0.15">
      <c r="A818" s="79">
        <v>43272</v>
      </c>
      <c r="B818" s="77">
        <v>145</v>
      </c>
    </row>
    <row r="819" spans="1:2" x14ac:dyDescent="0.15">
      <c r="A819" s="79">
        <v>43273</v>
      </c>
      <c r="B819" s="77">
        <v>74</v>
      </c>
    </row>
    <row r="820" spans="1:2" x14ac:dyDescent="0.15">
      <c r="A820" s="79">
        <v>43274</v>
      </c>
      <c r="B820" s="77">
        <v>35</v>
      </c>
    </row>
    <row r="821" spans="1:2" x14ac:dyDescent="0.15">
      <c r="A821" s="79">
        <v>43275</v>
      </c>
      <c r="B821" s="77">
        <v>0</v>
      </c>
    </row>
    <row r="822" spans="1:2" x14ac:dyDescent="0.15">
      <c r="A822" s="79">
        <v>43276</v>
      </c>
      <c r="B822" s="77">
        <v>157</v>
      </c>
    </row>
    <row r="823" spans="1:2" x14ac:dyDescent="0.15">
      <c r="A823" s="79">
        <v>43277</v>
      </c>
      <c r="B823" s="77">
        <v>0</v>
      </c>
    </row>
    <row r="824" spans="1:2" x14ac:dyDescent="0.15">
      <c r="A824" s="79">
        <v>43278</v>
      </c>
      <c r="B824" s="77">
        <v>0</v>
      </c>
    </row>
    <row r="825" spans="1:2" x14ac:dyDescent="0.15">
      <c r="A825" s="79">
        <v>43279</v>
      </c>
      <c r="B825" s="77">
        <v>0</v>
      </c>
    </row>
    <row r="826" spans="1:2" x14ac:dyDescent="0.15">
      <c r="A826" s="79">
        <v>43280</v>
      </c>
      <c r="B826" s="77">
        <v>0</v>
      </c>
    </row>
    <row r="827" spans="1:2" x14ac:dyDescent="0.15">
      <c r="A827" s="79">
        <v>43281</v>
      </c>
      <c r="B827" s="77">
        <v>46</v>
      </c>
    </row>
    <row r="828" spans="1:2" x14ac:dyDescent="0.15">
      <c r="A828" s="79">
        <v>43282</v>
      </c>
      <c r="B828" s="77">
        <v>8</v>
      </c>
    </row>
    <row r="829" spans="1:2" x14ac:dyDescent="0.15">
      <c r="A829" s="79">
        <v>43283</v>
      </c>
      <c r="B829" s="77">
        <v>17</v>
      </c>
    </row>
    <row r="830" spans="1:2" x14ac:dyDescent="0.15">
      <c r="A830" s="79">
        <v>43284</v>
      </c>
      <c r="B830" s="77">
        <v>87</v>
      </c>
    </row>
    <row r="831" spans="1:2" x14ac:dyDescent="0.15">
      <c r="A831" s="79">
        <v>43285</v>
      </c>
      <c r="B831" s="77">
        <v>20</v>
      </c>
    </row>
    <row r="832" spans="1:2" x14ac:dyDescent="0.15">
      <c r="A832" s="79">
        <v>43286</v>
      </c>
      <c r="B832" s="77">
        <v>41</v>
      </c>
    </row>
    <row r="833" spans="1:2" x14ac:dyDescent="0.15">
      <c r="A833" s="79">
        <v>43287</v>
      </c>
      <c r="B833" s="77">
        <v>59</v>
      </c>
    </row>
    <row r="834" spans="1:2" x14ac:dyDescent="0.15">
      <c r="A834" s="79">
        <v>43288</v>
      </c>
      <c r="B834" s="77">
        <v>106</v>
      </c>
    </row>
    <row r="835" spans="1:2" x14ac:dyDescent="0.15">
      <c r="A835" s="79">
        <v>43289</v>
      </c>
      <c r="B835" s="77">
        <v>15</v>
      </c>
    </row>
    <row r="836" spans="1:2" x14ac:dyDescent="0.15">
      <c r="A836" s="79">
        <v>43290</v>
      </c>
      <c r="B836" s="77">
        <v>0</v>
      </c>
    </row>
    <row r="837" spans="1:2" x14ac:dyDescent="0.15">
      <c r="A837" s="79">
        <v>43291</v>
      </c>
      <c r="B837" s="77">
        <v>3</v>
      </c>
    </row>
    <row r="838" spans="1:2" x14ac:dyDescent="0.15">
      <c r="A838" s="79">
        <v>43292</v>
      </c>
      <c r="B838" s="77">
        <v>39</v>
      </c>
    </row>
    <row r="839" spans="1:2" x14ac:dyDescent="0.15">
      <c r="A839" s="79">
        <v>43293</v>
      </c>
      <c r="B839" s="77">
        <v>169</v>
      </c>
    </row>
    <row r="840" spans="1:2" x14ac:dyDescent="0.15">
      <c r="A840" s="79">
        <v>43294</v>
      </c>
      <c r="B840" s="77">
        <v>107</v>
      </c>
    </row>
    <row r="841" spans="1:2" x14ac:dyDescent="0.15">
      <c r="A841" s="79">
        <v>43295</v>
      </c>
      <c r="B841" s="77">
        <v>20</v>
      </c>
    </row>
    <row r="842" spans="1:2" x14ac:dyDescent="0.15">
      <c r="A842" s="79">
        <v>43296</v>
      </c>
      <c r="B842" s="77">
        <v>57</v>
      </c>
    </row>
    <row r="843" spans="1:2" x14ac:dyDescent="0.15">
      <c r="A843" s="79">
        <v>43297</v>
      </c>
      <c r="B843" s="77">
        <v>454</v>
      </c>
    </row>
    <row r="844" spans="1:2" x14ac:dyDescent="0.15">
      <c r="A844" s="79">
        <v>43298</v>
      </c>
      <c r="B844" s="77">
        <v>11</v>
      </c>
    </row>
    <row r="845" spans="1:2" x14ac:dyDescent="0.15">
      <c r="A845" s="79">
        <v>43299</v>
      </c>
      <c r="B845" s="77">
        <v>0</v>
      </c>
    </row>
    <row r="846" spans="1:2" x14ac:dyDescent="0.15">
      <c r="A846" s="79">
        <v>43300</v>
      </c>
      <c r="B846" s="77">
        <v>10</v>
      </c>
    </row>
    <row r="847" spans="1:2" x14ac:dyDescent="0.15">
      <c r="A847" s="79">
        <v>43301</v>
      </c>
      <c r="B847" s="77">
        <v>86</v>
      </c>
    </row>
    <row r="848" spans="1:2" x14ac:dyDescent="0.15">
      <c r="A848" s="79">
        <v>43302</v>
      </c>
      <c r="B848" s="77">
        <v>0</v>
      </c>
    </row>
    <row r="849" spans="1:2" x14ac:dyDescent="0.15">
      <c r="A849" s="79">
        <v>43303</v>
      </c>
      <c r="B849" s="77">
        <v>0</v>
      </c>
    </row>
    <row r="850" spans="1:2" x14ac:dyDescent="0.15">
      <c r="A850" s="79">
        <v>43304</v>
      </c>
      <c r="B850" s="77">
        <v>81</v>
      </c>
    </row>
    <row r="851" spans="1:2" x14ac:dyDescent="0.15">
      <c r="A851" s="79">
        <v>43305</v>
      </c>
      <c r="B851" s="77">
        <v>89</v>
      </c>
    </row>
    <row r="852" spans="1:2" x14ac:dyDescent="0.15">
      <c r="A852" s="79">
        <v>43306</v>
      </c>
      <c r="B852" s="77">
        <v>0</v>
      </c>
    </row>
    <row r="853" spans="1:2" x14ac:dyDescent="0.15">
      <c r="A853" s="79">
        <v>43307</v>
      </c>
      <c r="B853" s="77">
        <v>186</v>
      </c>
    </row>
    <row r="854" spans="1:2" x14ac:dyDescent="0.15">
      <c r="A854" s="79">
        <v>43308</v>
      </c>
      <c r="B854" s="77">
        <v>59</v>
      </c>
    </row>
    <row r="855" spans="1:2" x14ac:dyDescent="0.15">
      <c r="A855" s="79">
        <v>43309</v>
      </c>
      <c r="B855" s="77">
        <v>0</v>
      </c>
    </row>
    <row r="856" spans="1:2" x14ac:dyDescent="0.15">
      <c r="A856" s="79">
        <v>43310</v>
      </c>
      <c r="B856" s="77">
        <v>6</v>
      </c>
    </row>
    <row r="857" spans="1:2" x14ac:dyDescent="0.15">
      <c r="A857" s="79">
        <v>43311</v>
      </c>
      <c r="B857" s="77">
        <v>8</v>
      </c>
    </row>
    <row r="858" spans="1:2" x14ac:dyDescent="0.15">
      <c r="A858" s="79">
        <v>43312</v>
      </c>
      <c r="B858" s="77">
        <v>44</v>
      </c>
    </row>
    <row r="859" spans="1:2" x14ac:dyDescent="0.15">
      <c r="A859" s="79">
        <v>43313</v>
      </c>
      <c r="B859" s="77">
        <v>93</v>
      </c>
    </row>
    <row r="860" spans="1:2" x14ac:dyDescent="0.15">
      <c r="A860" s="79">
        <v>43314</v>
      </c>
      <c r="B860" s="77">
        <v>90</v>
      </c>
    </row>
    <row r="861" spans="1:2" x14ac:dyDescent="0.15">
      <c r="A861" s="79">
        <v>43315</v>
      </c>
      <c r="B861" s="77">
        <v>123</v>
      </c>
    </row>
    <row r="862" spans="1:2" x14ac:dyDescent="0.15">
      <c r="A862" s="79">
        <v>43316</v>
      </c>
      <c r="B862" s="77">
        <v>25</v>
      </c>
    </row>
    <row r="863" spans="1:2" x14ac:dyDescent="0.15">
      <c r="A863" s="79">
        <v>43317</v>
      </c>
      <c r="B863" s="77">
        <v>0</v>
      </c>
    </row>
    <row r="864" spans="1:2" x14ac:dyDescent="0.15">
      <c r="A864" s="79">
        <v>43318</v>
      </c>
      <c r="B864" s="77">
        <v>0</v>
      </c>
    </row>
    <row r="865" spans="1:2" x14ac:dyDescent="0.15">
      <c r="A865" s="79">
        <v>43319</v>
      </c>
      <c r="B865" s="77">
        <v>19</v>
      </c>
    </row>
    <row r="866" spans="1:2" x14ac:dyDescent="0.15">
      <c r="A866" s="79">
        <v>43320</v>
      </c>
      <c r="B866" s="77">
        <v>0</v>
      </c>
    </row>
    <row r="867" spans="1:2" x14ac:dyDescent="0.15">
      <c r="A867" s="79">
        <v>43321</v>
      </c>
      <c r="B867" s="77">
        <v>7</v>
      </c>
    </row>
    <row r="868" spans="1:2" x14ac:dyDescent="0.15">
      <c r="A868" s="79">
        <v>43322</v>
      </c>
      <c r="B868" s="77">
        <v>163</v>
      </c>
    </row>
    <row r="869" spans="1:2" x14ac:dyDescent="0.15">
      <c r="A869" s="79">
        <v>43323</v>
      </c>
      <c r="B869" s="77">
        <v>64</v>
      </c>
    </row>
    <row r="870" spans="1:2" x14ac:dyDescent="0.15">
      <c r="A870" s="79">
        <v>43324</v>
      </c>
      <c r="B870" s="77">
        <v>63</v>
      </c>
    </row>
    <row r="871" spans="1:2" x14ac:dyDescent="0.15">
      <c r="A871" s="79">
        <v>43325</v>
      </c>
      <c r="B871" s="77">
        <v>63</v>
      </c>
    </row>
    <row r="872" spans="1:2" x14ac:dyDescent="0.15">
      <c r="A872" s="79">
        <v>43326</v>
      </c>
      <c r="B872" s="77">
        <v>0</v>
      </c>
    </row>
    <row r="873" spans="1:2" x14ac:dyDescent="0.15">
      <c r="A873" s="79">
        <v>43327</v>
      </c>
      <c r="B873" s="77">
        <v>24</v>
      </c>
    </row>
    <row r="874" spans="1:2" x14ac:dyDescent="0.15">
      <c r="A874" s="79">
        <v>43328</v>
      </c>
      <c r="B874" s="77">
        <v>13</v>
      </c>
    </row>
    <row r="875" spans="1:2" x14ac:dyDescent="0.15">
      <c r="A875" s="79">
        <v>43329</v>
      </c>
      <c r="B875" s="77">
        <v>0</v>
      </c>
    </row>
    <row r="876" spans="1:2" x14ac:dyDescent="0.15">
      <c r="A876" s="79">
        <v>43330</v>
      </c>
      <c r="B876" s="77">
        <v>4</v>
      </c>
    </row>
    <row r="877" spans="1:2" x14ac:dyDescent="0.15">
      <c r="A877" s="79">
        <v>43331</v>
      </c>
      <c r="B877" s="77">
        <v>13</v>
      </c>
    </row>
    <row r="878" spans="1:2" x14ac:dyDescent="0.15">
      <c r="A878" s="79">
        <v>43332</v>
      </c>
      <c r="B878" s="77">
        <v>29</v>
      </c>
    </row>
    <row r="879" spans="1:2" x14ac:dyDescent="0.15">
      <c r="A879" s="79">
        <v>43333</v>
      </c>
      <c r="B879" s="77">
        <v>0</v>
      </c>
    </row>
    <row r="880" spans="1:2" x14ac:dyDescent="0.15">
      <c r="A880" s="79">
        <v>43334</v>
      </c>
      <c r="B880" s="77">
        <v>105</v>
      </c>
    </row>
    <row r="881" spans="1:2" x14ac:dyDescent="0.15">
      <c r="A881" s="79">
        <v>43335</v>
      </c>
      <c r="B881" s="77">
        <v>34</v>
      </c>
    </row>
    <row r="882" spans="1:2" x14ac:dyDescent="0.15">
      <c r="A882" s="79">
        <v>43336</v>
      </c>
      <c r="B882" s="77">
        <v>0</v>
      </c>
    </row>
    <row r="883" spans="1:2" x14ac:dyDescent="0.15">
      <c r="A883" s="79">
        <v>43337</v>
      </c>
      <c r="B883" s="77">
        <v>150</v>
      </c>
    </row>
    <row r="884" spans="1:2" x14ac:dyDescent="0.15">
      <c r="A884" s="79">
        <v>43338</v>
      </c>
      <c r="B884" s="77">
        <v>0</v>
      </c>
    </row>
    <row r="885" spans="1:2" x14ac:dyDescent="0.15">
      <c r="A885" s="79">
        <v>43339</v>
      </c>
      <c r="B885" s="77">
        <v>133</v>
      </c>
    </row>
    <row r="886" spans="1:2" x14ac:dyDescent="0.15">
      <c r="A886" s="79">
        <v>43340</v>
      </c>
      <c r="B886" s="77">
        <v>0</v>
      </c>
    </row>
    <row r="887" spans="1:2" x14ac:dyDescent="0.15">
      <c r="A887" s="79">
        <v>43341</v>
      </c>
      <c r="B887" s="77">
        <v>0</v>
      </c>
    </row>
    <row r="888" spans="1:2" x14ac:dyDescent="0.15">
      <c r="A888" s="79">
        <v>43342</v>
      </c>
      <c r="B888" s="77">
        <v>105</v>
      </c>
    </row>
    <row r="889" spans="1:2" x14ac:dyDescent="0.15">
      <c r="A889" s="79">
        <v>43343</v>
      </c>
      <c r="B889" s="77">
        <v>151</v>
      </c>
    </row>
    <row r="890" spans="1:2" x14ac:dyDescent="0.15">
      <c r="A890" s="79">
        <v>43344</v>
      </c>
      <c r="B890" s="77">
        <v>76</v>
      </c>
    </row>
    <row r="891" spans="1:2" x14ac:dyDescent="0.15">
      <c r="A891" s="79">
        <v>43345</v>
      </c>
      <c r="B891" s="77">
        <v>10</v>
      </c>
    </row>
    <row r="892" spans="1:2" x14ac:dyDescent="0.15">
      <c r="A892" s="79">
        <v>43346</v>
      </c>
      <c r="B892" s="77">
        <v>38</v>
      </c>
    </row>
    <row r="893" spans="1:2" x14ac:dyDescent="0.15">
      <c r="A893" s="79">
        <v>43347</v>
      </c>
      <c r="B893" s="77">
        <v>24</v>
      </c>
    </row>
    <row r="894" spans="1:2" x14ac:dyDescent="0.15">
      <c r="A894" s="79">
        <v>43348</v>
      </c>
      <c r="B894" s="77">
        <v>18</v>
      </c>
    </row>
    <row r="895" spans="1:2" x14ac:dyDescent="0.15">
      <c r="A895" s="79">
        <v>43349</v>
      </c>
      <c r="B895" s="77">
        <v>38</v>
      </c>
    </row>
    <row r="896" spans="1:2" x14ac:dyDescent="0.15">
      <c r="A896" s="79">
        <v>43350</v>
      </c>
      <c r="B896" s="77">
        <v>0</v>
      </c>
    </row>
    <row r="897" spans="1:2" x14ac:dyDescent="0.15">
      <c r="A897" s="79">
        <v>43351</v>
      </c>
      <c r="B897" s="77">
        <v>10</v>
      </c>
    </row>
    <row r="898" spans="1:2" x14ac:dyDescent="0.15">
      <c r="A898" s="79">
        <v>43352</v>
      </c>
      <c r="B898" s="77">
        <v>0</v>
      </c>
    </row>
    <row r="899" spans="1:2" x14ac:dyDescent="0.15">
      <c r="A899" s="79">
        <v>43353</v>
      </c>
      <c r="B899" s="77">
        <v>0</v>
      </c>
    </row>
    <row r="900" spans="1:2" x14ac:dyDescent="0.15">
      <c r="A900" s="79">
        <v>43354</v>
      </c>
      <c r="B900" s="77">
        <v>0</v>
      </c>
    </row>
    <row r="901" spans="1:2" x14ac:dyDescent="0.15">
      <c r="A901" s="79">
        <v>43355</v>
      </c>
      <c r="B901" s="77">
        <v>1</v>
      </c>
    </row>
    <row r="902" spans="1:2" x14ac:dyDescent="0.15">
      <c r="A902" s="79">
        <v>43356</v>
      </c>
      <c r="B902" s="77">
        <v>201</v>
      </c>
    </row>
    <row r="903" spans="1:2" x14ac:dyDescent="0.15">
      <c r="A903" s="79">
        <v>43357</v>
      </c>
      <c r="B903" s="77">
        <v>122</v>
      </c>
    </row>
    <row r="904" spans="1:2" x14ac:dyDescent="0.15">
      <c r="A904" s="79">
        <v>43358</v>
      </c>
      <c r="B904" s="77">
        <v>88</v>
      </c>
    </row>
    <row r="905" spans="1:2" x14ac:dyDescent="0.15">
      <c r="A905" s="79">
        <v>43359</v>
      </c>
      <c r="B905" s="77">
        <v>28</v>
      </c>
    </row>
    <row r="906" spans="1:2" x14ac:dyDescent="0.15">
      <c r="A906" s="79">
        <v>43360</v>
      </c>
      <c r="B906" s="77">
        <v>39</v>
      </c>
    </row>
    <row r="907" spans="1:2" x14ac:dyDescent="0.15">
      <c r="A907" s="79">
        <v>43361</v>
      </c>
      <c r="B907" s="77">
        <v>5</v>
      </c>
    </row>
    <row r="908" spans="1:2" x14ac:dyDescent="0.15">
      <c r="A908" s="79">
        <v>43362</v>
      </c>
      <c r="B908" s="77">
        <v>34</v>
      </c>
    </row>
    <row r="909" spans="1:2" x14ac:dyDescent="0.15">
      <c r="A909" s="79">
        <v>43363</v>
      </c>
      <c r="B909" s="77">
        <v>67</v>
      </c>
    </row>
    <row r="910" spans="1:2" x14ac:dyDescent="0.15">
      <c r="A910" s="79">
        <v>43364</v>
      </c>
      <c r="B910" s="77">
        <v>0</v>
      </c>
    </row>
    <row r="911" spans="1:2" x14ac:dyDescent="0.15">
      <c r="A911" s="79">
        <v>43365</v>
      </c>
      <c r="B911" s="77">
        <v>83</v>
      </c>
    </row>
    <row r="912" spans="1:2" x14ac:dyDescent="0.15">
      <c r="A912" s="79">
        <v>43366</v>
      </c>
      <c r="B912" s="77">
        <v>0</v>
      </c>
    </row>
    <row r="913" spans="1:2" x14ac:dyDescent="0.15">
      <c r="A913" s="79">
        <v>43367</v>
      </c>
      <c r="B913" s="77">
        <v>0</v>
      </c>
    </row>
    <row r="914" spans="1:2" x14ac:dyDescent="0.15">
      <c r="A914" s="79">
        <v>43368</v>
      </c>
      <c r="B914" s="77">
        <v>0</v>
      </c>
    </row>
    <row r="915" spans="1:2" x14ac:dyDescent="0.15">
      <c r="A915" s="79">
        <v>43369</v>
      </c>
      <c r="B915" s="77">
        <v>0</v>
      </c>
    </row>
    <row r="916" spans="1:2" x14ac:dyDescent="0.15">
      <c r="A916" s="79">
        <v>43370</v>
      </c>
      <c r="B916" s="77">
        <v>0</v>
      </c>
    </row>
    <row r="917" spans="1:2" x14ac:dyDescent="0.15">
      <c r="A917" s="79">
        <v>43371</v>
      </c>
      <c r="B917" s="77">
        <v>0</v>
      </c>
    </row>
    <row r="918" spans="1:2" x14ac:dyDescent="0.15">
      <c r="A918" s="79">
        <v>43372</v>
      </c>
      <c r="B918" s="77">
        <v>0</v>
      </c>
    </row>
    <row r="919" spans="1:2" x14ac:dyDescent="0.15">
      <c r="A919" s="79">
        <v>43373</v>
      </c>
      <c r="B919" s="77">
        <v>0</v>
      </c>
    </row>
    <row r="920" spans="1:2" x14ac:dyDescent="0.15">
      <c r="A920" s="79">
        <v>43374</v>
      </c>
      <c r="B920" s="77">
        <v>42</v>
      </c>
    </row>
    <row r="921" spans="1:2" x14ac:dyDescent="0.15">
      <c r="A921" s="79">
        <v>43375</v>
      </c>
      <c r="B921" s="77">
        <v>16</v>
      </c>
    </row>
    <row r="922" spans="1:2" x14ac:dyDescent="0.15">
      <c r="A922" s="79">
        <v>43376</v>
      </c>
      <c r="B922" s="77">
        <v>8</v>
      </c>
    </row>
    <row r="923" spans="1:2" x14ac:dyDescent="0.15">
      <c r="A923" s="79">
        <v>43377</v>
      </c>
      <c r="B923" s="77">
        <v>0</v>
      </c>
    </row>
    <row r="924" spans="1:2" x14ac:dyDescent="0.15">
      <c r="A924" s="79">
        <v>43378</v>
      </c>
      <c r="B924" s="77">
        <v>11</v>
      </c>
    </row>
    <row r="925" spans="1:2" x14ac:dyDescent="0.15">
      <c r="A925" s="79">
        <v>43379</v>
      </c>
      <c r="B925" s="77">
        <v>103</v>
      </c>
    </row>
    <row r="926" spans="1:2" x14ac:dyDescent="0.15">
      <c r="A926" s="79">
        <v>43380</v>
      </c>
      <c r="B926" s="77">
        <v>58</v>
      </c>
    </row>
    <row r="927" spans="1:2" x14ac:dyDescent="0.15">
      <c r="A927" s="79">
        <v>43381</v>
      </c>
      <c r="B927" s="77">
        <v>5</v>
      </c>
    </row>
    <row r="928" spans="1:2" x14ac:dyDescent="0.15">
      <c r="A928" s="79">
        <v>43382</v>
      </c>
      <c r="B928" s="77">
        <v>0</v>
      </c>
    </row>
    <row r="929" spans="1:2" x14ac:dyDescent="0.15">
      <c r="A929" s="79">
        <v>43383</v>
      </c>
      <c r="B929" s="77">
        <v>121</v>
      </c>
    </row>
    <row r="930" spans="1:2" x14ac:dyDescent="0.15">
      <c r="A930" s="79">
        <v>43384</v>
      </c>
      <c r="B930" s="77">
        <v>0</v>
      </c>
    </row>
    <row r="931" spans="1:2" x14ac:dyDescent="0.15">
      <c r="A931" s="79">
        <v>43385</v>
      </c>
      <c r="B931" s="77">
        <v>26</v>
      </c>
    </row>
    <row r="932" spans="1:2" x14ac:dyDescent="0.15">
      <c r="A932" s="79">
        <v>43386</v>
      </c>
      <c r="B932" s="77">
        <v>171</v>
      </c>
    </row>
    <row r="933" spans="1:2" x14ac:dyDescent="0.15">
      <c r="A933" s="79">
        <v>43387</v>
      </c>
      <c r="B933" s="77">
        <v>80</v>
      </c>
    </row>
    <row r="934" spans="1:2" x14ac:dyDescent="0.15">
      <c r="A934" s="79">
        <v>43388</v>
      </c>
      <c r="B934" s="77">
        <v>29</v>
      </c>
    </row>
    <row r="935" spans="1:2" x14ac:dyDescent="0.15">
      <c r="A935" s="79">
        <v>43389</v>
      </c>
      <c r="B935" s="77">
        <v>12</v>
      </c>
    </row>
    <row r="936" spans="1:2" x14ac:dyDescent="0.15">
      <c r="A936" s="79">
        <v>43390</v>
      </c>
      <c r="B936" s="77">
        <v>0</v>
      </c>
    </row>
    <row r="937" spans="1:2" x14ac:dyDescent="0.15">
      <c r="A937" s="79">
        <v>43391</v>
      </c>
      <c r="B937" s="77">
        <v>71</v>
      </c>
    </row>
    <row r="938" spans="1:2" x14ac:dyDescent="0.15">
      <c r="A938" s="79">
        <v>43392</v>
      </c>
      <c r="B938" s="77">
        <v>54</v>
      </c>
    </row>
    <row r="939" spans="1:2" x14ac:dyDescent="0.15">
      <c r="A939" s="79">
        <v>43393</v>
      </c>
      <c r="B939" s="77">
        <v>14</v>
      </c>
    </row>
    <row r="940" spans="1:2" x14ac:dyDescent="0.15">
      <c r="A940" s="79">
        <v>43394</v>
      </c>
      <c r="B940" s="77">
        <v>14</v>
      </c>
    </row>
    <row r="941" spans="1:2" x14ac:dyDescent="0.15">
      <c r="A941" s="79">
        <v>43395</v>
      </c>
      <c r="B941" s="77">
        <v>14</v>
      </c>
    </row>
    <row r="942" spans="1:2" x14ac:dyDescent="0.15">
      <c r="A942" s="79">
        <v>43396</v>
      </c>
      <c r="B942" s="77">
        <v>0</v>
      </c>
    </row>
    <row r="943" spans="1:2" x14ac:dyDescent="0.15">
      <c r="A943" s="79">
        <v>43397</v>
      </c>
      <c r="B943" s="77">
        <v>0</v>
      </c>
    </row>
    <row r="944" spans="1:2" x14ac:dyDescent="0.15">
      <c r="A944" s="79">
        <v>43398</v>
      </c>
      <c r="B944" s="77">
        <v>0</v>
      </c>
    </row>
    <row r="945" spans="1:2" x14ac:dyDescent="0.15">
      <c r="A945" s="79">
        <v>43399</v>
      </c>
      <c r="B945" s="77">
        <v>0</v>
      </c>
    </row>
    <row r="946" spans="1:2" x14ac:dyDescent="0.15">
      <c r="A946" s="79">
        <v>43400</v>
      </c>
      <c r="B946" s="77">
        <v>6</v>
      </c>
    </row>
    <row r="947" spans="1:2" x14ac:dyDescent="0.15">
      <c r="A947" s="79">
        <v>43401</v>
      </c>
      <c r="B947" s="77">
        <v>75</v>
      </c>
    </row>
    <row r="948" spans="1:2" x14ac:dyDescent="0.15">
      <c r="A948" s="79">
        <v>43402</v>
      </c>
      <c r="B948" s="77">
        <v>0</v>
      </c>
    </row>
    <row r="949" spans="1:2" x14ac:dyDescent="0.15">
      <c r="A949" s="79">
        <v>43403</v>
      </c>
      <c r="B949" s="77">
        <v>0</v>
      </c>
    </row>
    <row r="950" spans="1:2" x14ac:dyDescent="0.15">
      <c r="A950" s="79">
        <v>43404</v>
      </c>
      <c r="B950" s="77">
        <v>0</v>
      </c>
    </row>
    <row r="951" spans="1:2" x14ac:dyDescent="0.15">
      <c r="A951" s="79">
        <v>43405</v>
      </c>
      <c r="B951" s="77">
        <v>0</v>
      </c>
    </row>
    <row r="952" spans="1:2" x14ac:dyDescent="0.15">
      <c r="A952" s="79">
        <v>43406</v>
      </c>
      <c r="B952" s="77">
        <v>133</v>
      </c>
    </row>
    <row r="953" spans="1:2" x14ac:dyDescent="0.15">
      <c r="A953" s="79">
        <v>43407</v>
      </c>
      <c r="B953" s="77">
        <v>0</v>
      </c>
    </row>
    <row r="954" spans="1:2" x14ac:dyDescent="0.15">
      <c r="A954" s="79">
        <v>43408</v>
      </c>
      <c r="B954" s="77">
        <v>0</v>
      </c>
    </row>
    <row r="955" spans="1:2" x14ac:dyDescent="0.15">
      <c r="A955" s="79">
        <v>43409</v>
      </c>
      <c r="B955" s="77">
        <v>0</v>
      </c>
    </row>
    <row r="956" spans="1:2" x14ac:dyDescent="0.15">
      <c r="A956" s="79">
        <v>43410</v>
      </c>
      <c r="B956" s="77">
        <v>0</v>
      </c>
    </row>
    <row r="957" spans="1:2" x14ac:dyDescent="0.15">
      <c r="A957" s="79">
        <v>43411</v>
      </c>
      <c r="B957" s="77">
        <v>36</v>
      </c>
    </row>
    <row r="958" spans="1:2" x14ac:dyDescent="0.15">
      <c r="A958" s="79">
        <v>43412</v>
      </c>
      <c r="B958" s="77">
        <v>84</v>
      </c>
    </row>
    <row r="959" spans="1:2" x14ac:dyDescent="0.15">
      <c r="A959" s="79">
        <v>43413</v>
      </c>
      <c r="B959" s="77">
        <v>185</v>
      </c>
    </row>
    <row r="960" spans="1:2" x14ac:dyDescent="0.15">
      <c r="A960" s="79">
        <v>43414</v>
      </c>
      <c r="B960" s="77">
        <v>57</v>
      </c>
    </row>
    <row r="961" spans="1:2" x14ac:dyDescent="0.15">
      <c r="A961" s="79">
        <v>43415</v>
      </c>
      <c r="B961" s="77">
        <v>0</v>
      </c>
    </row>
    <row r="962" spans="1:2" x14ac:dyDescent="0.15">
      <c r="A962" s="79">
        <v>43416</v>
      </c>
      <c r="B962" s="77">
        <v>0</v>
      </c>
    </row>
    <row r="963" spans="1:2" x14ac:dyDescent="0.15">
      <c r="A963" s="79">
        <v>43417</v>
      </c>
      <c r="B963" s="77">
        <v>0</v>
      </c>
    </row>
    <row r="964" spans="1:2" x14ac:dyDescent="0.15">
      <c r="A964" s="79">
        <v>43418</v>
      </c>
      <c r="B964" s="77">
        <v>0</v>
      </c>
    </row>
    <row r="965" spans="1:2" x14ac:dyDescent="0.15">
      <c r="A965" s="79">
        <v>43419</v>
      </c>
      <c r="B965" s="77">
        <v>0</v>
      </c>
    </row>
    <row r="966" spans="1:2" x14ac:dyDescent="0.15">
      <c r="A966" s="79">
        <v>43420</v>
      </c>
      <c r="B966" s="77">
        <v>22</v>
      </c>
    </row>
    <row r="967" spans="1:2" x14ac:dyDescent="0.15">
      <c r="A967" s="79">
        <v>43421</v>
      </c>
      <c r="B967" s="77">
        <v>0</v>
      </c>
    </row>
    <row r="968" spans="1:2" x14ac:dyDescent="0.15">
      <c r="A968" s="79">
        <v>43422</v>
      </c>
      <c r="B968" s="77">
        <v>4</v>
      </c>
    </row>
    <row r="969" spans="1:2" x14ac:dyDescent="0.15">
      <c r="A969" s="79">
        <v>43423</v>
      </c>
      <c r="B969" s="77">
        <v>0</v>
      </c>
    </row>
    <row r="970" spans="1:2" x14ac:dyDescent="0.15">
      <c r="A970" s="79">
        <v>43424</v>
      </c>
      <c r="B970" s="77">
        <v>0</v>
      </c>
    </row>
    <row r="971" spans="1:2" x14ac:dyDescent="0.15">
      <c r="A971" s="79">
        <v>43425</v>
      </c>
      <c r="B971" s="77">
        <v>0</v>
      </c>
    </row>
    <row r="972" spans="1:2" x14ac:dyDescent="0.15">
      <c r="A972" s="79">
        <v>43426</v>
      </c>
      <c r="B972" s="77">
        <v>14</v>
      </c>
    </row>
    <row r="973" spans="1:2" x14ac:dyDescent="0.15">
      <c r="A973" s="79">
        <v>43427</v>
      </c>
      <c r="B973" s="77">
        <v>151</v>
      </c>
    </row>
    <row r="974" spans="1:2" x14ac:dyDescent="0.15">
      <c r="A974" s="79">
        <v>43428</v>
      </c>
      <c r="B974" s="77">
        <v>286</v>
      </c>
    </row>
    <row r="975" spans="1:2" x14ac:dyDescent="0.15">
      <c r="A975" s="79">
        <v>43429</v>
      </c>
      <c r="B975" s="77">
        <v>0</v>
      </c>
    </row>
    <row r="976" spans="1:2" x14ac:dyDescent="0.15">
      <c r="A976" s="79">
        <v>43430</v>
      </c>
      <c r="B976" s="77">
        <v>0</v>
      </c>
    </row>
    <row r="977" spans="1:2" x14ac:dyDescent="0.15">
      <c r="A977" s="79">
        <v>43431</v>
      </c>
      <c r="B977" s="77">
        <v>0</v>
      </c>
    </row>
    <row r="978" spans="1:2" x14ac:dyDescent="0.15">
      <c r="A978" s="79">
        <v>43432</v>
      </c>
      <c r="B978" s="77">
        <v>0</v>
      </c>
    </row>
    <row r="979" spans="1:2" x14ac:dyDescent="0.15">
      <c r="A979" s="79">
        <v>43433</v>
      </c>
      <c r="B979" s="77">
        <v>0</v>
      </c>
    </row>
    <row r="980" spans="1:2" x14ac:dyDescent="0.15">
      <c r="A980" s="79">
        <v>43434</v>
      </c>
      <c r="B980" s="77">
        <v>0</v>
      </c>
    </row>
    <row r="981" spans="1:2" x14ac:dyDescent="0.15">
      <c r="A981" s="79">
        <v>43435</v>
      </c>
      <c r="B981" s="77">
        <v>0</v>
      </c>
    </row>
    <row r="982" spans="1:2" x14ac:dyDescent="0.15">
      <c r="A982" s="79">
        <v>43436</v>
      </c>
      <c r="B982" s="77">
        <v>0</v>
      </c>
    </row>
    <row r="983" spans="1:2" x14ac:dyDescent="0.15">
      <c r="A983" s="79">
        <v>43437</v>
      </c>
      <c r="B983" s="77">
        <v>0</v>
      </c>
    </row>
    <row r="984" spans="1:2" x14ac:dyDescent="0.15">
      <c r="A984" s="79">
        <v>43438</v>
      </c>
      <c r="B984" s="77">
        <v>26</v>
      </c>
    </row>
    <row r="985" spans="1:2" x14ac:dyDescent="0.15">
      <c r="A985" s="79">
        <v>43439</v>
      </c>
      <c r="B985" s="77">
        <v>0</v>
      </c>
    </row>
    <row r="986" spans="1:2" x14ac:dyDescent="0.15">
      <c r="A986" s="79">
        <v>43440</v>
      </c>
      <c r="B986" s="77">
        <v>0</v>
      </c>
    </row>
    <row r="987" spans="1:2" x14ac:dyDescent="0.15">
      <c r="A987" s="79">
        <v>43441</v>
      </c>
      <c r="B987" s="77">
        <v>18</v>
      </c>
    </row>
    <row r="988" spans="1:2" x14ac:dyDescent="0.15">
      <c r="A988" s="79">
        <v>43442</v>
      </c>
      <c r="B988" s="77">
        <v>72</v>
      </c>
    </row>
    <row r="989" spans="1:2" x14ac:dyDescent="0.15">
      <c r="A989" s="79">
        <v>43443</v>
      </c>
      <c r="B989" s="77">
        <v>0</v>
      </c>
    </row>
    <row r="990" spans="1:2" x14ac:dyDescent="0.15">
      <c r="A990" s="79">
        <v>43444</v>
      </c>
      <c r="B990" s="77">
        <v>0</v>
      </c>
    </row>
    <row r="991" spans="1:2" x14ac:dyDescent="0.15">
      <c r="A991" s="79">
        <v>43445</v>
      </c>
      <c r="B991" s="77">
        <v>0</v>
      </c>
    </row>
    <row r="992" spans="1:2" x14ac:dyDescent="0.15">
      <c r="A992" s="79">
        <v>43446</v>
      </c>
      <c r="B992" s="77">
        <v>0</v>
      </c>
    </row>
    <row r="993" spans="1:2" x14ac:dyDescent="0.15">
      <c r="A993" s="79">
        <v>43447</v>
      </c>
      <c r="B993" s="77">
        <v>0</v>
      </c>
    </row>
    <row r="994" spans="1:2" x14ac:dyDescent="0.15">
      <c r="A994" s="79">
        <v>43448</v>
      </c>
      <c r="B994" s="77">
        <v>0</v>
      </c>
    </row>
    <row r="995" spans="1:2" x14ac:dyDescent="0.15">
      <c r="A995" s="79">
        <v>43449</v>
      </c>
      <c r="B995" s="77">
        <v>0</v>
      </c>
    </row>
    <row r="996" spans="1:2" x14ac:dyDescent="0.15">
      <c r="A996" s="79">
        <v>43450</v>
      </c>
      <c r="B996" s="77">
        <v>0</v>
      </c>
    </row>
    <row r="997" spans="1:2" x14ac:dyDescent="0.15">
      <c r="A997" s="79">
        <v>43451</v>
      </c>
      <c r="B997" s="77">
        <v>0</v>
      </c>
    </row>
    <row r="998" spans="1:2" x14ac:dyDescent="0.15">
      <c r="A998" s="79">
        <v>43452</v>
      </c>
      <c r="B998" s="77">
        <v>0</v>
      </c>
    </row>
    <row r="999" spans="1:2" x14ac:dyDescent="0.15">
      <c r="A999" s="79">
        <v>43453</v>
      </c>
      <c r="B999" s="77">
        <v>0</v>
      </c>
    </row>
    <row r="1000" spans="1:2" x14ac:dyDescent="0.15">
      <c r="A1000" s="79">
        <v>43454</v>
      </c>
      <c r="B1000" s="77">
        <v>61</v>
      </c>
    </row>
    <row r="1001" spans="1:2" x14ac:dyDescent="0.15">
      <c r="A1001" s="79">
        <v>43455</v>
      </c>
      <c r="B1001" s="77">
        <v>18</v>
      </c>
    </row>
    <row r="1002" spans="1:2" x14ac:dyDescent="0.15">
      <c r="A1002" s="79">
        <v>43456</v>
      </c>
      <c r="B1002" s="77">
        <v>0</v>
      </c>
    </row>
    <row r="1003" spans="1:2" x14ac:dyDescent="0.15">
      <c r="A1003" s="79">
        <v>43457</v>
      </c>
      <c r="B1003" s="77">
        <v>0</v>
      </c>
    </row>
    <row r="1004" spans="1:2" x14ac:dyDescent="0.15">
      <c r="A1004" s="79">
        <v>43458</v>
      </c>
      <c r="B1004" s="77">
        <v>1</v>
      </c>
    </row>
    <row r="1005" spans="1:2" x14ac:dyDescent="0.15">
      <c r="A1005" s="79">
        <v>43459</v>
      </c>
      <c r="B1005" s="77">
        <v>0</v>
      </c>
    </row>
    <row r="1006" spans="1:2" x14ac:dyDescent="0.15">
      <c r="A1006" s="79">
        <v>43460</v>
      </c>
      <c r="B1006" s="77">
        <v>0</v>
      </c>
    </row>
    <row r="1007" spans="1:2" x14ac:dyDescent="0.15">
      <c r="A1007" s="79">
        <v>43461</v>
      </c>
      <c r="B1007" s="77">
        <v>43</v>
      </c>
    </row>
    <row r="1008" spans="1:2" x14ac:dyDescent="0.15">
      <c r="A1008" s="79">
        <v>43462</v>
      </c>
      <c r="B1008" s="77">
        <v>39</v>
      </c>
    </row>
    <row r="1009" spans="1:2" x14ac:dyDescent="0.15">
      <c r="A1009" s="79">
        <v>43463</v>
      </c>
      <c r="B1009" s="77">
        <v>49</v>
      </c>
    </row>
    <row r="1010" spans="1:2" x14ac:dyDescent="0.15">
      <c r="A1010" s="79">
        <v>43464</v>
      </c>
      <c r="B1010" s="77">
        <v>29</v>
      </c>
    </row>
    <row r="1011" spans="1:2" x14ac:dyDescent="0.15">
      <c r="A1011" s="79">
        <v>43465</v>
      </c>
      <c r="B1011" s="77">
        <v>0</v>
      </c>
    </row>
    <row r="1012" spans="1:2" x14ac:dyDescent="0.15">
      <c r="A1012" s="79">
        <v>43466</v>
      </c>
      <c r="B1012" s="77">
        <v>0</v>
      </c>
    </row>
    <row r="1013" spans="1:2" x14ac:dyDescent="0.15">
      <c r="A1013" s="79">
        <v>43467</v>
      </c>
      <c r="B1013" s="77">
        <v>0</v>
      </c>
    </row>
    <row r="1014" spans="1:2" x14ac:dyDescent="0.15">
      <c r="A1014" s="79">
        <v>43468</v>
      </c>
      <c r="B1014" s="77">
        <v>0</v>
      </c>
    </row>
    <row r="1015" spans="1:2" x14ac:dyDescent="0.15">
      <c r="A1015" s="79">
        <v>43469</v>
      </c>
      <c r="B1015" s="77">
        <v>0</v>
      </c>
    </row>
    <row r="1016" spans="1:2" x14ac:dyDescent="0.15">
      <c r="A1016" s="79">
        <v>43470</v>
      </c>
      <c r="B1016" s="77">
        <v>0</v>
      </c>
    </row>
    <row r="1017" spans="1:2" x14ac:dyDescent="0.15">
      <c r="A1017" s="79">
        <v>43471</v>
      </c>
      <c r="B1017" s="77">
        <v>0</v>
      </c>
    </row>
    <row r="1018" spans="1:2" x14ac:dyDescent="0.15">
      <c r="A1018" s="79">
        <v>43472</v>
      </c>
      <c r="B1018" s="77">
        <v>0</v>
      </c>
    </row>
    <row r="1019" spans="1:2" x14ac:dyDescent="0.15">
      <c r="A1019" s="79">
        <v>43473</v>
      </c>
      <c r="B1019" s="77">
        <v>0</v>
      </c>
    </row>
    <row r="1020" spans="1:2" x14ac:dyDescent="0.15">
      <c r="A1020" s="79">
        <v>43474</v>
      </c>
      <c r="B1020" s="77">
        <v>0</v>
      </c>
    </row>
    <row r="1021" spans="1:2" x14ac:dyDescent="0.15">
      <c r="A1021" s="79">
        <v>43475</v>
      </c>
      <c r="B1021" s="77">
        <v>53</v>
      </c>
    </row>
    <row r="1022" spans="1:2" x14ac:dyDescent="0.15">
      <c r="A1022" s="79">
        <v>43476</v>
      </c>
      <c r="B1022" s="77">
        <v>0</v>
      </c>
    </row>
    <row r="1023" spans="1:2" x14ac:dyDescent="0.15">
      <c r="A1023" s="79">
        <v>43477</v>
      </c>
      <c r="B1023" s="77">
        <v>0</v>
      </c>
    </row>
    <row r="1024" spans="1:2" x14ac:dyDescent="0.15">
      <c r="A1024" s="79">
        <v>43478</v>
      </c>
      <c r="B1024" s="77">
        <v>0</v>
      </c>
    </row>
    <row r="1025" spans="1:2" x14ac:dyDescent="0.15">
      <c r="A1025" s="79">
        <v>43479</v>
      </c>
      <c r="B1025" s="77">
        <v>0</v>
      </c>
    </row>
    <row r="1026" spans="1:2" x14ac:dyDescent="0.15">
      <c r="A1026" s="79">
        <v>43480</v>
      </c>
      <c r="B1026" s="77">
        <v>0</v>
      </c>
    </row>
    <row r="1027" spans="1:2" x14ac:dyDescent="0.15">
      <c r="A1027" s="79">
        <v>43481</v>
      </c>
      <c r="B1027" s="77">
        <v>0</v>
      </c>
    </row>
    <row r="1028" spans="1:2" x14ac:dyDescent="0.15">
      <c r="A1028" s="79">
        <v>43482</v>
      </c>
      <c r="B1028" s="77">
        <v>0</v>
      </c>
    </row>
    <row r="1029" spans="1:2" x14ac:dyDescent="0.15">
      <c r="A1029" s="79">
        <v>43483</v>
      </c>
      <c r="B1029" s="77">
        <v>73</v>
      </c>
    </row>
    <row r="1030" spans="1:2" x14ac:dyDescent="0.15">
      <c r="A1030" s="79">
        <v>43484</v>
      </c>
      <c r="B1030" s="77">
        <v>16</v>
      </c>
    </row>
    <row r="1031" spans="1:2" x14ac:dyDescent="0.15">
      <c r="A1031" s="79">
        <v>43485</v>
      </c>
      <c r="B1031" s="77">
        <v>13</v>
      </c>
    </row>
    <row r="1032" spans="1:2" x14ac:dyDescent="0.15">
      <c r="A1032" s="79">
        <v>43486</v>
      </c>
      <c r="B1032" s="77">
        <v>0</v>
      </c>
    </row>
    <row r="1033" spans="1:2" x14ac:dyDescent="0.15">
      <c r="A1033" s="79">
        <v>43487</v>
      </c>
      <c r="B1033" s="77">
        <v>0</v>
      </c>
    </row>
    <row r="1034" spans="1:2" x14ac:dyDescent="0.15">
      <c r="A1034" s="79">
        <v>43488</v>
      </c>
      <c r="B1034" s="77">
        <v>0</v>
      </c>
    </row>
    <row r="1035" spans="1:2" x14ac:dyDescent="0.15">
      <c r="A1035" s="79">
        <v>43489</v>
      </c>
      <c r="B1035" s="77">
        <v>0</v>
      </c>
    </row>
    <row r="1036" spans="1:2" x14ac:dyDescent="0.15">
      <c r="A1036" s="79">
        <v>43490</v>
      </c>
      <c r="B1036" s="77">
        <v>0</v>
      </c>
    </row>
    <row r="1037" spans="1:2" x14ac:dyDescent="0.15">
      <c r="A1037" s="79">
        <v>43491</v>
      </c>
      <c r="B1037" s="77">
        <v>0</v>
      </c>
    </row>
    <row r="1038" spans="1:2" x14ac:dyDescent="0.15">
      <c r="A1038" s="79">
        <v>43492</v>
      </c>
      <c r="B1038" s="77">
        <v>0</v>
      </c>
    </row>
    <row r="1039" spans="1:2" x14ac:dyDescent="0.15">
      <c r="A1039" s="79">
        <v>43493</v>
      </c>
      <c r="B1039" s="77">
        <v>0</v>
      </c>
    </row>
    <row r="1040" spans="1:2" x14ac:dyDescent="0.15">
      <c r="A1040" s="79">
        <v>43494</v>
      </c>
      <c r="B1040" s="77">
        <v>0</v>
      </c>
    </row>
    <row r="1041" spans="1:2" x14ac:dyDescent="0.15">
      <c r="A1041" s="79">
        <v>43495</v>
      </c>
      <c r="B1041" s="77">
        <v>0</v>
      </c>
    </row>
    <row r="1042" spans="1:2" x14ac:dyDescent="0.15">
      <c r="A1042" s="79">
        <v>43496</v>
      </c>
      <c r="B1042" s="77">
        <v>47</v>
      </c>
    </row>
    <row r="1043" spans="1:2" x14ac:dyDescent="0.15">
      <c r="A1043" s="79">
        <v>43497</v>
      </c>
      <c r="B1043" s="77">
        <v>0</v>
      </c>
    </row>
    <row r="1044" spans="1:2" x14ac:dyDescent="0.15">
      <c r="A1044" s="79">
        <v>43498</v>
      </c>
      <c r="B1044" s="77">
        <v>0</v>
      </c>
    </row>
    <row r="1045" spans="1:2" x14ac:dyDescent="0.15">
      <c r="A1045" s="79">
        <v>43499</v>
      </c>
      <c r="B1045" s="77">
        <v>0</v>
      </c>
    </row>
    <row r="1046" spans="1:2" x14ac:dyDescent="0.15">
      <c r="A1046" s="79">
        <v>43500</v>
      </c>
      <c r="B1046" s="77">
        <v>0</v>
      </c>
    </row>
    <row r="1047" spans="1:2" x14ac:dyDescent="0.15">
      <c r="A1047" s="79">
        <v>43501</v>
      </c>
      <c r="B1047" s="77">
        <v>0</v>
      </c>
    </row>
    <row r="1048" spans="1:2" x14ac:dyDescent="0.15">
      <c r="A1048" s="79">
        <v>43502</v>
      </c>
      <c r="B1048" s="77">
        <v>0</v>
      </c>
    </row>
    <row r="1049" spans="1:2" x14ac:dyDescent="0.15">
      <c r="A1049" s="79">
        <v>43503</v>
      </c>
      <c r="B1049" s="77">
        <v>0</v>
      </c>
    </row>
    <row r="1050" spans="1:2" x14ac:dyDescent="0.15">
      <c r="A1050" s="79">
        <v>43504</v>
      </c>
      <c r="B1050" s="77">
        <v>0</v>
      </c>
    </row>
    <row r="1051" spans="1:2" x14ac:dyDescent="0.15">
      <c r="A1051" s="79">
        <v>43505</v>
      </c>
      <c r="B1051" s="77">
        <v>0</v>
      </c>
    </row>
    <row r="1052" spans="1:2" x14ac:dyDescent="0.15">
      <c r="A1052" s="79">
        <v>43506</v>
      </c>
      <c r="B1052" s="77">
        <v>0</v>
      </c>
    </row>
    <row r="1053" spans="1:2" x14ac:dyDescent="0.15">
      <c r="A1053" s="79">
        <v>43507</v>
      </c>
      <c r="B1053" s="77">
        <v>13</v>
      </c>
    </row>
    <row r="1054" spans="1:2" x14ac:dyDescent="0.15">
      <c r="A1054" s="79">
        <v>43508</v>
      </c>
      <c r="B1054" s="77">
        <v>0</v>
      </c>
    </row>
    <row r="1055" spans="1:2" x14ac:dyDescent="0.15">
      <c r="A1055" s="79">
        <v>43509</v>
      </c>
      <c r="B1055" s="77">
        <v>0</v>
      </c>
    </row>
    <row r="1056" spans="1:2" x14ac:dyDescent="0.15">
      <c r="A1056" s="79">
        <v>43510</v>
      </c>
      <c r="B1056" s="77">
        <v>0</v>
      </c>
    </row>
    <row r="1057" spans="1:2" x14ac:dyDescent="0.15">
      <c r="A1057" s="79">
        <v>43511</v>
      </c>
      <c r="B1057" s="77">
        <v>0</v>
      </c>
    </row>
    <row r="1058" spans="1:2" x14ac:dyDescent="0.15">
      <c r="A1058" s="79">
        <v>43512</v>
      </c>
      <c r="B1058" s="77">
        <v>0</v>
      </c>
    </row>
    <row r="1059" spans="1:2" x14ac:dyDescent="0.15">
      <c r="A1059" s="79">
        <v>43513</v>
      </c>
      <c r="B1059" s="77">
        <v>12</v>
      </c>
    </row>
    <row r="1060" spans="1:2" x14ac:dyDescent="0.15">
      <c r="A1060" s="79">
        <v>43514</v>
      </c>
      <c r="B1060" s="77">
        <v>0</v>
      </c>
    </row>
    <row r="1061" spans="1:2" x14ac:dyDescent="0.15">
      <c r="A1061" s="79">
        <v>43515</v>
      </c>
      <c r="B1061" s="77">
        <v>0</v>
      </c>
    </row>
    <row r="1062" spans="1:2" x14ac:dyDescent="0.15">
      <c r="A1062" s="79">
        <v>43516</v>
      </c>
      <c r="B1062" s="77">
        <v>0</v>
      </c>
    </row>
    <row r="1063" spans="1:2" x14ac:dyDescent="0.15">
      <c r="A1063" s="79">
        <v>43517</v>
      </c>
      <c r="B1063" s="77">
        <v>22</v>
      </c>
    </row>
    <row r="1064" spans="1:2" x14ac:dyDescent="0.15">
      <c r="A1064" s="79">
        <v>43518</v>
      </c>
      <c r="B1064" s="77">
        <v>13</v>
      </c>
    </row>
    <row r="1065" spans="1:2" x14ac:dyDescent="0.15">
      <c r="A1065" s="79">
        <v>43519</v>
      </c>
      <c r="B1065" s="77">
        <v>0</v>
      </c>
    </row>
    <row r="1066" spans="1:2" x14ac:dyDescent="0.15">
      <c r="A1066" s="79">
        <v>43520</v>
      </c>
      <c r="B1066" s="77">
        <v>0</v>
      </c>
    </row>
    <row r="1067" spans="1:2" x14ac:dyDescent="0.15">
      <c r="A1067" s="79">
        <v>43521</v>
      </c>
      <c r="B1067" s="77">
        <v>0</v>
      </c>
    </row>
    <row r="1068" spans="1:2" x14ac:dyDescent="0.15">
      <c r="A1068" s="79">
        <v>43522</v>
      </c>
      <c r="B1068" s="77">
        <v>0</v>
      </c>
    </row>
    <row r="1069" spans="1:2" x14ac:dyDescent="0.15">
      <c r="A1069" s="79">
        <v>43523</v>
      </c>
      <c r="B1069" s="77">
        <v>0</v>
      </c>
    </row>
    <row r="1070" spans="1:2" x14ac:dyDescent="0.15">
      <c r="A1070" s="79">
        <v>43524</v>
      </c>
      <c r="B1070" s="77">
        <v>0</v>
      </c>
    </row>
    <row r="1071" spans="1:2" x14ac:dyDescent="0.15">
      <c r="A1071" s="79">
        <v>43525</v>
      </c>
      <c r="B1071" s="77">
        <v>0</v>
      </c>
    </row>
    <row r="1072" spans="1:2" x14ac:dyDescent="0.15">
      <c r="A1072" s="79">
        <v>43526</v>
      </c>
      <c r="B1072" s="77">
        <v>0</v>
      </c>
    </row>
    <row r="1073" spans="1:2" x14ac:dyDescent="0.15">
      <c r="A1073" s="79">
        <v>43527</v>
      </c>
      <c r="B1073" s="77">
        <v>0</v>
      </c>
    </row>
    <row r="1074" spans="1:2" x14ac:dyDescent="0.15">
      <c r="A1074" s="79">
        <v>43528</v>
      </c>
      <c r="B1074" s="77">
        <v>9</v>
      </c>
    </row>
    <row r="1075" spans="1:2" x14ac:dyDescent="0.15">
      <c r="A1075" s="79">
        <v>43529</v>
      </c>
      <c r="B1075" s="77">
        <v>17</v>
      </c>
    </row>
    <row r="1076" spans="1:2" x14ac:dyDescent="0.15">
      <c r="A1076" s="79">
        <v>43530</v>
      </c>
      <c r="B1076" s="77">
        <v>8</v>
      </c>
    </row>
    <row r="1077" spans="1:2" x14ac:dyDescent="0.15">
      <c r="A1077" s="79">
        <v>43531</v>
      </c>
      <c r="B1077" s="77">
        <v>40</v>
      </c>
    </row>
    <row r="1078" spans="1:2" x14ac:dyDescent="0.15">
      <c r="A1078" s="79">
        <v>43532</v>
      </c>
      <c r="B1078" s="77">
        <v>0</v>
      </c>
    </row>
    <row r="1079" spans="1:2" x14ac:dyDescent="0.15">
      <c r="A1079" s="79">
        <v>43533</v>
      </c>
      <c r="B1079" s="77">
        <v>0</v>
      </c>
    </row>
    <row r="1080" spans="1:2" x14ac:dyDescent="0.15">
      <c r="A1080" s="79">
        <v>43534</v>
      </c>
      <c r="B1080" s="77">
        <v>0</v>
      </c>
    </row>
    <row r="1081" spans="1:2" x14ac:dyDescent="0.15">
      <c r="A1081" s="79">
        <v>43535</v>
      </c>
      <c r="B1081" s="77">
        <v>0</v>
      </c>
    </row>
    <row r="1082" spans="1:2" x14ac:dyDescent="0.15">
      <c r="A1082" s="79">
        <v>43536</v>
      </c>
      <c r="B1082" s="77">
        <v>0</v>
      </c>
    </row>
    <row r="1083" spans="1:2" x14ac:dyDescent="0.15">
      <c r="A1083" s="79">
        <v>43537</v>
      </c>
      <c r="B1083" s="77">
        <v>0</v>
      </c>
    </row>
    <row r="1084" spans="1:2" x14ac:dyDescent="0.15">
      <c r="A1084" s="79">
        <v>43538</v>
      </c>
      <c r="B1084" s="77">
        <v>0</v>
      </c>
    </row>
    <row r="1085" spans="1:2" x14ac:dyDescent="0.15">
      <c r="A1085" s="79">
        <v>43539</v>
      </c>
      <c r="B1085" s="77">
        <v>0</v>
      </c>
    </row>
    <row r="1086" spans="1:2" x14ac:dyDescent="0.15">
      <c r="A1086" s="79">
        <v>43540</v>
      </c>
      <c r="B1086" s="77">
        <v>0</v>
      </c>
    </row>
    <row r="1087" spans="1:2" x14ac:dyDescent="0.15">
      <c r="A1087" s="79">
        <v>43541</v>
      </c>
      <c r="B1087" s="77">
        <v>13</v>
      </c>
    </row>
    <row r="1088" spans="1:2" x14ac:dyDescent="0.15">
      <c r="A1088" s="79">
        <v>43542</v>
      </c>
      <c r="B1088" s="77">
        <v>0</v>
      </c>
    </row>
    <row r="1089" spans="1:2" x14ac:dyDescent="0.15">
      <c r="A1089" s="79">
        <v>43543</v>
      </c>
      <c r="B1089" s="77">
        <v>50</v>
      </c>
    </row>
    <row r="1090" spans="1:2" x14ac:dyDescent="0.15">
      <c r="A1090" s="79">
        <v>43544</v>
      </c>
      <c r="B1090" s="77">
        <v>0</v>
      </c>
    </row>
    <row r="1091" spans="1:2" x14ac:dyDescent="0.15">
      <c r="A1091" s="79">
        <v>43545</v>
      </c>
      <c r="B1091" s="77">
        <v>0</v>
      </c>
    </row>
    <row r="1092" spans="1:2" x14ac:dyDescent="0.15">
      <c r="A1092" s="79">
        <v>43546</v>
      </c>
      <c r="B1092" s="77">
        <v>0</v>
      </c>
    </row>
    <row r="1093" spans="1:2" x14ac:dyDescent="0.15">
      <c r="A1093" s="79">
        <v>43547</v>
      </c>
      <c r="B1093" s="77">
        <v>0</v>
      </c>
    </row>
    <row r="1094" spans="1:2" x14ac:dyDescent="0.15">
      <c r="A1094" s="79">
        <v>43548</v>
      </c>
      <c r="B1094" s="77">
        <v>27</v>
      </c>
    </row>
    <row r="1095" spans="1:2" x14ac:dyDescent="0.15">
      <c r="A1095" s="79">
        <v>43549</v>
      </c>
      <c r="B1095" s="77">
        <v>81</v>
      </c>
    </row>
    <row r="1096" spans="1:2" x14ac:dyDescent="0.15">
      <c r="A1096" s="79">
        <v>43550</v>
      </c>
      <c r="B1096" s="77">
        <v>0</v>
      </c>
    </row>
    <row r="1097" spans="1:2" x14ac:dyDescent="0.15">
      <c r="A1097" s="79">
        <v>43551</v>
      </c>
      <c r="B1097" s="77">
        <v>0</v>
      </c>
    </row>
    <row r="1098" spans="1:2" x14ac:dyDescent="0.15">
      <c r="A1098" s="79">
        <v>43552</v>
      </c>
      <c r="B1098" s="77">
        <v>0</v>
      </c>
    </row>
    <row r="1099" spans="1:2" x14ac:dyDescent="0.15">
      <c r="A1099" s="79">
        <v>43553</v>
      </c>
      <c r="B1099" s="77">
        <v>0</v>
      </c>
    </row>
    <row r="1100" spans="1:2" x14ac:dyDescent="0.15">
      <c r="A1100" s="79">
        <v>43554</v>
      </c>
      <c r="B1100" s="77">
        <v>11</v>
      </c>
    </row>
    <row r="1101" spans="1:2" x14ac:dyDescent="0.15">
      <c r="A1101" s="79">
        <v>43555</v>
      </c>
      <c r="B1101" s="77">
        <v>6</v>
      </c>
    </row>
    <row r="1102" spans="1:2" x14ac:dyDescent="0.15">
      <c r="A1102" s="79">
        <v>43556</v>
      </c>
      <c r="B1102" s="77">
        <v>0</v>
      </c>
    </row>
    <row r="1103" spans="1:2" x14ac:dyDescent="0.15">
      <c r="A1103" s="79">
        <v>43557</v>
      </c>
      <c r="B1103" s="77">
        <v>0</v>
      </c>
    </row>
    <row r="1104" spans="1:2" x14ac:dyDescent="0.15">
      <c r="A1104" s="79">
        <v>43558</v>
      </c>
      <c r="B1104" s="77">
        <v>0</v>
      </c>
    </row>
    <row r="1105" spans="1:2" x14ac:dyDescent="0.15">
      <c r="A1105" s="79">
        <v>43559</v>
      </c>
      <c r="B1105" s="77">
        <v>8</v>
      </c>
    </row>
    <row r="1106" spans="1:2" x14ac:dyDescent="0.15">
      <c r="A1106" s="79">
        <v>43560</v>
      </c>
      <c r="B1106" s="77">
        <v>0</v>
      </c>
    </row>
    <row r="1107" spans="1:2" x14ac:dyDescent="0.15">
      <c r="A1107" s="79">
        <v>43561</v>
      </c>
      <c r="B1107" s="77">
        <v>0</v>
      </c>
    </row>
    <row r="1108" spans="1:2" x14ac:dyDescent="0.15">
      <c r="A1108" s="79">
        <v>43562</v>
      </c>
      <c r="B1108" s="77">
        <v>0</v>
      </c>
    </row>
    <row r="1109" spans="1:2" x14ac:dyDescent="0.15">
      <c r="A1109" s="79">
        <v>43563</v>
      </c>
      <c r="B1109" s="77">
        <v>18</v>
      </c>
    </row>
    <row r="1110" spans="1:2" x14ac:dyDescent="0.15">
      <c r="A1110" s="79">
        <v>43564</v>
      </c>
      <c r="B1110" s="77">
        <v>0</v>
      </c>
    </row>
    <row r="1111" spans="1:2" x14ac:dyDescent="0.15">
      <c r="A1111" s="79">
        <v>43565</v>
      </c>
      <c r="B1111" s="77">
        <v>0</v>
      </c>
    </row>
    <row r="1112" spans="1:2" x14ac:dyDescent="0.15">
      <c r="A1112" s="79">
        <v>43566</v>
      </c>
      <c r="B1112" s="77">
        <v>73</v>
      </c>
    </row>
    <row r="1113" spans="1:2" x14ac:dyDescent="0.15">
      <c r="A1113" s="79">
        <v>43567</v>
      </c>
      <c r="B1113" s="77">
        <v>0</v>
      </c>
    </row>
    <row r="1114" spans="1:2" x14ac:dyDescent="0.15">
      <c r="A1114" s="79">
        <v>43568</v>
      </c>
      <c r="B1114" s="77">
        <v>0</v>
      </c>
    </row>
    <row r="1115" spans="1:2" x14ac:dyDescent="0.15">
      <c r="A1115" s="79">
        <v>43569</v>
      </c>
      <c r="B1115" s="77">
        <v>0</v>
      </c>
    </row>
    <row r="1116" spans="1:2" x14ac:dyDescent="0.15">
      <c r="A1116" s="79">
        <v>43570</v>
      </c>
      <c r="B1116" s="77">
        <v>0</v>
      </c>
    </row>
    <row r="1117" spans="1:2" x14ac:dyDescent="0.15">
      <c r="A1117" s="79">
        <v>43571</v>
      </c>
      <c r="B1117" s="77">
        <v>0</v>
      </c>
    </row>
    <row r="1118" spans="1:2" x14ac:dyDescent="0.15">
      <c r="A1118" s="79">
        <v>43572</v>
      </c>
      <c r="B1118" s="77">
        <v>11</v>
      </c>
    </row>
    <row r="1119" spans="1:2" x14ac:dyDescent="0.15">
      <c r="A1119" s="79">
        <v>43573</v>
      </c>
      <c r="B1119" s="77">
        <v>12</v>
      </c>
    </row>
    <row r="1120" spans="1:2" x14ac:dyDescent="0.15">
      <c r="A1120" s="79">
        <v>43574</v>
      </c>
      <c r="B1120" s="77">
        <v>0</v>
      </c>
    </row>
    <row r="1121" spans="1:2" x14ac:dyDescent="0.15">
      <c r="A1121" s="79">
        <v>43575</v>
      </c>
      <c r="B1121" s="77">
        <v>0</v>
      </c>
    </row>
    <row r="1122" spans="1:2" x14ac:dyDescent="0.15">
      <c r="A1122" s="79">
        <v>43576</v>
      </c>
      <c r="B1122" s="77">
        <v>1</v>
      </c>
    </row>
    <row r="1123" spans="1:2" x14ac:dyDescent="0.15">
      <c r="A1123" s="79">
        <v>43577</v>
      </c>
      <c r="B1123" s="77">
        <v>18</v>
      </c>
    </row>
    <row r="1124" spans="1:2" x14ac:dyDescent="0.15">
      <c r="A1124" s="79">
        <v>43578</v>
      </c>
      <c r="B1124" s="77">
        <v>0</v>
      </c>
    </row>
    <row r="1125" spans="1:2" x14ac:dyDescent="0.15">
      <c r="A1125" s="79">
        <v>43579</v>
      </c>
      <c r="B1125" s="77">
        <v>0</v>
      </c>
    </row>
    <row r="1126" spans="1:2" x14ac:dyDescent="0.15">
      <c r="A1126" s="79">
        <v>43580</v>
      </c>
      <c r="B1126" s="77">
        <v>0</v>
      </c>
    </row>
    <row r="1127" spans="1:2" x14ac:dyDescent="0.15">
      <c r="A1127" s="79">
        <v>43581</v>
      </c>
      <c r="B1127" s="77">
        <v>0</v>
      </c>
    </row>
    <row r="1128" spans="1:2" x14ac:dyDescent="0.15">
      <c r="A1128" s="79">
        <v>43582</v>
      </c>
      <c r="B1128" s="77">
        <v>0</v>
      </c>
    </row>
    <row r="1129" spans="1:2" x14ac:dyDescent="0.15">
      <c r="A1129" s="79">
        <v>43583</v>
      </c>
      <c r="B1129" s="77">
        <v>57</v>
      </c>
    </row>
    <row r="1130" spans="1:2" x14ac:dyDescent="0.15">
      <c r="A1130" s="79">
        <v>43584</v>
      </c>
      <c r="B1130" s="77">
        <v>0</v>
      </c>
    </row>
    <row r="1131" spans="1:2" x14ac:dyDescent="0.15">
      <c r="A1131" s="79">
        <v>43585</v>
      </c>
      <c r="B1131" s="77">
        <v>57</v>
      </c>
    </row>
    <row r="1132" spans="1:2" x14ac:dyDescent="0.15">
      <c r="A1132" s="79">
        <v>43586</v>
      </c>
      <c r="B1132" s="77">
        <v>0</v>
      </c>
    </row>
    <row r="1133" spans="1:2" x14ac:dyDescent="0.15">
      <c r="A1133" s="79">
        <v>43587</v>
      </c>
      <c r="B1133" s="77">
        <v>59</v>
      </c>
    </row>
    <row r="1134" spans="1:2" x14ac:dyDescent="0.15">
      <c r="A1134" s="79">
        <v>43588</v>
      </c>
      <c r="B1134" s="77">
        <v>0</v>
      </c>
    </row>
    <row r="1135" spans="1:2" x14ac:dyDescent="0.15">
      <c r="A1135" s="79">
        <v>43589</v>
      </c>
      <c r="B1135" s="77">
        <v>0</v>
      </c>
    </row>
    <row r="1136" spans="1:2" x14ac:dyDescent="0.15">
      <c r="A1136" s="79">
        <v>43590</v>
      </c>
      <c r="B1136" s="77">
        <v>0</v>
      </c>
    </row>
    <row r="1137" spans="1:2" x14ac:dyDescent="0.15">
      <c r="A1137" s="79">
        <v>43591</v>
      </c>
      <c r="B1137" s="77">
        <v>0</v>
      </c>
    </row>
    <row r="1138" spans="1:2" x14ac:dyDescent="0.15">
      <c r="A1138" s="79">
        <v>43592</v>
      </c>
      <c r="B1138" s="77">
        <v>0</v>
      </c>
    </row>
    <row r="1139" spans="1:2" x14ac:dyDescent="0.15">
      <c r="A1139" s="79">
        <v>43593</v>
      </c>
      <c r="B1139" s="77">
        <v>31</v>
      </c>
    </row>
    <row r="1140" spans="1:2" x14ac:dyDescent="0.15">
      <c r="A1140" s="79">
        <v>43594</v>
      </c>
      <c r="B1140" s="77">
        <v>0</v>
      </c>
    </row>
    <row r="1141" spans="1:2" x14ac:dyDescent="0.15">
      <c r="A1141" s="79">
        <v>43595</v>
      </c>
      <c r="B1141" s="77">
        <v>136</v>
      </c>
    </row>
    <row r="1142" spans="1:2" x14ac:dyDescent="0.15">
      <c r="A1142" s="79">
        <v>43596</v>
      </c>
      <c r="B1142" s="77">
        <v>0</v>
      </c>
    </row>
    <row r="1143" spans="1:2" x14ac:dyDescent="0.15">
      <c r="A1143" s="79">
        <v>43597</v>
      </c>
      <c r="B1143" s="77">
        <v>68</v>
      </c>
    </row>
    <row r="1144" spans="1:2" x14ac:dyDescent="0.15">
      <c r="A1144" s="79">
        <v>43598</v>
      </c>
      <c r="B1144" s="77">
        <v>0</v>
      </c>
    </row>
    <row r="1145" spans="1:2" x14ac:dyDescent="0.15">
      <c r="A1145" s="79">
        <v>43599</v>
      </c>
      <c r="B1145" s="77">
        <v>0</v>
      </c>
    </row>
    <row r="1146" spans="1:2" x14ac:dyDescent="0.15">
      <c r="A1146" s="79">
        <v>43600</v>
      </c>
      <c r="B1146" s="77">
        <v>0</v>
      </c>
    </row>
    <row r="1147" spans="1:2" x14ac:dyDescent="0.15">
      <c r="A1147" s="79">
        <v>43601</v>
      </c>
      <c r="B1147" s="77">
        <v>0</v>
      </c>
    </row>
    <row r="1148" spans="1:2" x14ac:dyDescent="0.15">
      <c r="A1148" s="79">
        <v>43602</v>
      </c>
      <c r="B1148" s="77">
        <v>0</v>
      </c>
    </row>
    <row r="1149" spans="1:2" x14ac:dyDescent="0.15">
      <c r="A1149" s="79">
        <v>43603</v>
      </c>
      <c r="B1149" s="77">
        <v>0</v>
      </c>
    </row>
    <row r="1150" spans="1:2" x14ac:dyDescent="0.15">
      <c r="A1150" s="79">
        <v>43604</v>
      </c>
      <c r="B1150" s="77">
        <v>47</v>
      </c>
    </row>
    <row r="1151" spans="1:2" x14ac:dyDescent="0.15">
      <c r="A1151" s="79">
        <v>43605</v>
      </c>
      <c r="B1151" s="77">
        <v>0</v>
      </c>
    </row>
    <row r="1152" spans="1:2" x14ac:dyDescent="0.15">
      <c r="A1152" s="79">
        <v>43606</v>
      </c>
      <c r="B1152" s="77">
        <v>30</v>
      </c>
    </row>
    <row r="1153" spans="1:2" x14ac:dyDescent="0.15">
      <c r="A1153" s="79">
        <v>43607</v>
      </c>
      <c r="B1153" s="77">
        <v>68</v>
      </c>
    </row>
    <row r="1154" spans="1:2" x14ac:dyDescent="0.15">
      <c r="A1154" s="79">
        <v>43608</v>
      </c>
      <c r="B1154" s="77">
        <v>7</v>
      </c>
    </row>
    <row r="1155" spans="1:2" x14ac:dyDescent="0.15">
      <c r="A1155" s="79">
        <v>43609</v>
      </c>
      <c r="B1155" s="77">
        <v>68</v>
      </c>
    </row>
    <row r="1156" spans="1:2" x14ac:dyDescent="0.15">
      <c r="A1156" s="79">
        <v>43610</v>
      </c>
      <c r="B1156" s="77">
        <v>54</v>
      </c>
    </row>
    <row r="1157" spans="1:2" x14ac:dyDescent="0.15">
      <c r="A1157" s="79">
        <v>43611</v>
      </c>
      <c r="B1157" s="77">
        <v>0</v>
      </c>
    </row>
    <row r="1158" spans="1:2" x14ac:dyDescent="0.15">
      <c r="A1158" s="79">
        <v>43612</v>
      </c>
      <c r="B1158" s="77">
        <v>0</v>
      </c>
    </row>
    <row r="1159" spans="1:2" x14ac:dyDescent="0.15">
      <c r="A1159" s="79">
        <v>43613</v>
      </c>
      <c r="B1159" s="77">
        <v>0</v>
      </c>
    </row>
    <row r="1160" spans="1:2" x14ac:dyDescent="0.15">
      <c r="A1160" s="79">
        <v>43614</v>
      </c>
      <c r="B1160" s="77">
        <v>71</v>
      </c>
    </row>
    <row r="1161" spans="1:2" x14ac:dyDescent="0.15">
      <c r="A1161" s="79">
        <v>43615</v>
      </c>
      <c r="B1161" s="77">
        <v>0</v>
      </c>
    </row>
    <row r="1162" spans="1:2" x14ac:dyDescent="0.15">
      <c r="A1162" s="79">
        <v>43616</v>
      </c>
      <c r="B1162" s="77">
        <v>0</v>
      </c>
    </row>
    <row r="1163" spans="1:2" x14ac:dyDescent="0.15">
      <c r="A1163" s="79">
        <v>43617</v>
      </c>
      <c r="B1163" s="77">
        <v>7</v>
      </c>
    </row>
    <row r="1164" spans="1:2" x14ac:dyDescent="0.15">
      <c r="A1164" s="79">
        <v>43618</v>
      </c>
      <c r="B1164" s="77">
        <v>191</v>
      </c>
    </row>
    <row r="1165" spans="1:2" x14ac:dyDescent="0.15">
      <c r="A1165" s="79">
        <v>43619</v>
      </c>
      <c r="B1165" s="77">
        <v>112</v>
      </c>
    </row>
    <row r="1166" spans="1:2" x14ac:dyDescent="0.15">
      <c r="A1166" s="79">
        <v>43620</v>
      </c>
      <c r="B1166" s="77">
        <v>7</v>
      </c>
    </row>
    <row r="1167" spans="1:2" x14ac:dyDescent="0.15">
      <c r="A1167" s="79">
        <v>43621</v>
      </c>
      <c r="B1167" s="77">
        <v>0</v>
      </c>
    </row>
    <row r="1168" spans="1:2" x14ac:dyDescent="0.15">
      <c r="A1168" s="79">
        <v>43622</v>
      </c>
      <c r="B1168" s="77">
        <v>0</v>
      </c>
    </row>
    <row r="1169" spans="1:2" x14ac:dyDescent="0.15">
      <c r="A1169" s="79">
        <v>43623</v>
      </c>
      <c r="B1169" s="77">
        <v>147</v>
      </c>
    </row>
    <row r="1170" spans="1:2" x14ac:dyDescent="0.15">
      <c r="A1170" s="79">
        <v>43624</v>
      </c>
      <c r="B1170" s="77">
        <v>8</v>
      </c>
    </row>
    <row r="1171" spans="1:2" x14ac:dyDescent="0.15">
      <c r="A1171" s="79">
        <v>43625</v>
      </c>
      <c r="B1171" s="77">
        <v>95</v>
      </c>
    </row>
    <row r="1172" spans="1:2" x14ac:dyDescent="0.15">
      <c r="A1172" s="79">
        <v>43626</v>
      </c>
      <c r="B1172" s="77">
        <v>16</v>
      </c>
    </row>
    <row r="1173" spans="1:2" x14ac:dyDescent="0.15">
      <c r="A1173" s="79">
        <v>43627</v>
      </c>
      <c r="B1173" s="77">
        <v>0</v>
      </c>
    </row>
    <row r="1174" spans="1:2" x14ac:dyDescent="0.15">
      <c r="A1174" s="79">
        <v>43628</v>
      </c>
      <c r="B1174" s="77">
        <v>0</v>
      </c>
    </row>
    <row r="1175" spans="1:2" x14ac:dyDescent="0.15">
      <c r="A1175" s="79">
        <v>43629</v>
      </c>
      <c r="B1175" s="77">
        <v>0</v>
      </c>
    </row>
    <row r="1176" spans="1:2" x14ac:dyDescent="0.15">
      <c r="A1176" s="79">
        <v>43630</v>
      </c>
      <c r="B1176" s="77">
        <v>0</v>
      </c>
    </row>
    <row r="1177" spans="1:2" x14ac:dyDescent="0.15">
      <c r="A1177" s="79">
        <v>43631</v>
      </c>
      <c r="B1177" s="77">
        <v>10</v>
      </c>
    </row>
    <row r="1178" spans="1:2" x14ac:dyDescent="0.15">
      <c r="A1178" s="79">
        <v>43632</v>
      </c>
      <c r="B1178" s="77">
        <v>6</v>
      </c>
    </row>
    <row r="1179" spans="1:2" x14ac:dyDescent="0.15">
      <c r="A1179" s="79">
        <v>43633</v>
      </c>
      <c r="B1179" s="77">
        <v>24</v>
      </c>
    </row>
    <row r="1180" spans="1:2" x14ac:dyDescent="0.15">
      <c r="A1180" s="79">
        <v>43634</v>
      </c>
      <c r="B1180" s="77">
        <v>3</v>
      </c>
    </row>
    <row r="1181" spans="1:2" x14ac:dyDescent="0.15">
      <c r="A1181" s="79">
        <v>43635</v>
      </c>
      <c r="B1181" s="77">
        <v>65</v>
      </c>
    </row>
    <row r="1182" spans="1:2" x14ac:dyDescent="0.15">
      <c r="A1182" s="79">
        <v>43636</v>
      </c>
      <c r="B1182" s="77">
        <v>16</v>
      </c>
    </row>
    <row r="1183" spans="1:2" x14ac:dyDescent="0.15">
      <c r="A1183" s="79">
        <v>43637</v>
      </c>
      <c r="B1183" s="77">
        <v>121</v>
      </c>
    </row>
    <row r="1184" spans="1:2" x14ac:dyDescent="0.15">
      <c r="A1184" s="79">
        <v>43638</v>
      </c>
      <c r="B1184" s="77">
        <v>1</v>
      </c>
    </row>
    <row r="1185" spans="1:2" x14ac:dyDescent="0.15">
      <c r="A1185" s="79">
        <v>43639</v>
      </c>
      <c r="B1185" s="77">
        <v>0</v>
      </c>
    </row>
    <row r="1186" spans="1:2" x14ac:dyDescent="0.15">
      <c r="A1186" s="79">
        <v>43640</v>
      </c>
      <c r="B1186" s="77">
        <v>59</v>
      </c>
    </row>
    <row r="1187" spans="1:2" x14ac:dyDescent="0.15">
      <c r="A1187" s="79">
        <v>43641</v>
      </c>
      <c r="B1187" s="77">
        <v>8</v>
      </c>
    </row>
    <row r="1188" spans="1:2" x14ac:dyDescent="0.15">
      <c r="A1188" s="79">
        <v>43642</v>
      </c>
      <c r="B1188" s="77">
        <v>55</v>
      </c>
    </row>
    <row r="1189" spans="1:2" x14ac:dyDescent="0.15">
      <c r="A1189" s="79">
        <v>43643</v>
      </c>
      <c r="B1189" s="77">
        <v>63</v>
      </c>
    </row>
    <row r="1190" spans="1:2" x14ac:dyDescent="0.15">
      <c r="A1190" s="79">
        <v>43644</v>
      </c>
      <c r="B1190" s="77">
        <v>41</v>
      </c>
    </row>
    <row r="1191" spans="1:2" x14ac:dyDescent="0.15">
      <c r="A1191" s="79">
        <v>43645</v>
      </c>
      <c r="B1191" s="77">
        <v>40</v>
      </c>
    </row>
    <row r="1192" spans="1:2" x14ac:dyDescent="0.15">
      <c r="A1192" s="79">
        <v>43646</v>
      </c>
      <c r="B1192" s="77">
        <v>93</v>
      </c>
    </row>
    <row r="1193" spans="1:2" x14ac:dyDescent="0.15">
      <c r="A1193" s="79">
        <v>43647</v>
      </c>
      <c r="B1193" s="77">
        <v>5</v>
      </c>
    </row>
    <row r="1194" spans="1:2" x14ac:dyDescent="0.15">
      <c r="A1194" s="79">
        <v>43648</v>
      </c>
      <c r="B1194" s="77">
        <v>0</v>
      </c>
    </row>
    <row r="1195" spans="1:2" x14ac:dyDescent="0.15">
      <c r="A1195" s="79">
        <v>43649</v>
      </c>
      <c r="B1195" s="77">
        <v>6</v>
      </c>
    </row>
    <row r="1196" spans="1:2" x14ac:dyDescent="0.15">
      <c r="A1196" s="79">
        <v>43650</v>
      </c>
      <c r="B1196" s="77">
        <v>63</v>
      </c>
    </row>
    <row r="1197" spans="1:2" x14ac:dyDescent="0.15">
      <c r="A1197" s="79">
        <v>43651</v>
      </c>
      <c r="B1197" s="77">
        <v>37</v>
      </c>
    </row>
    <row r="1198" spans="1:2" x14ac:dyDescent="0.15">
      <c r="A1198" s="79">
        <v>43652</v>
      </c>
      <c r="B1198" s="77">
        <v>108</v>
      </c>
    </row>
    <row r="1199" spans="1:2" x14ac:dyDescent="0.15">
      <c r="A1199" s="79">
        <v>43653</v>
      </c>
      <c r="B1199" s="77">
        <v>56</v>
      </c>
    </row>
    <row r="1200" spans="1:2" x14ac:dyDescent="0.15">
      <c r="A1200" s="79">
        <v>43654</v>
      </c>
      <c r="B1200" s="77">
        <v>25</v>
      </c>
    </row>
    <row r="1201" spans="1:2" x14ac:dyDescent="0.15">
      <c r="A1201" s="79">
        <v>43655</v>
      </c>
      <c r="B1201" s="77">
        <v>74</v>
      </c>
    </row>
    <row r="1202" spans="1:2" x14ac:dyDescent="0.15">
      <c r="A1202" s="79">
        <v>43656</v>
      </c>
      <c r="B1202" s="77">
        <v>12</v>
      </c>
    </row>
    <row r="1203" spans="1:2" x14ac:dyDescent="0.15">
      <c r="A1203" s="79">
        <v>43657</v>
      </c>
      <c r="B1203" s="77">
        <v>0</v>
      </c>
    </row>
    <row r="1204" spans="1:2" x14ac:dyDescent="0.15">
      <c r="A1204" s="79">
        <v>43658</v>
      </c>
      <c r="B1204" s="77">
        <v>0</v>
      </c>
    </row>
    <row r="1205" spans="1:2" x14ac:dyDescent="0.15">
      <c r="A1205" s="79">
        <v>43659</v>
      </c>
      <c r="B1205" s="77">
        <v>0</v>
      </c>
    </row>
    <row r="1206" spans="1:2" x14ac:dyDescent="0.15">
      <c r="A1206" s="79">
        <v>43660</v>
      </c>
      <c r="B1206" s="77">
        <v>21</v>
      </c>
    </row>
    <row r="1207" spans="1:2" x14ac:dyDescent="0.15">
      <c r="A1207" s="79">
        <v>43661</v>
      </c>
      <c r="B1207" s="77">
        <v>0</v>
      </c>
    </row>
    <row r="1208" spans="1:2" x14ac:dyDescent="0.15">
      <c r="A1208" s="79">
        <v>43662</v>
      </c>
      <c r="B1208" s="77">
        <v>0</v>
      </c>
    </row>
    <row r="1209" spans="1:2" x14ac:dyDescent="0.15">
      <c r="A1209" s="79">
        <v>43663</v>
      </c>
      <c r="B1209" s="77">
        <v>0</v>
      </c>
    </row>
    <row r="1210" spans="1:2" x14ac:dyDescent="0.15">
      <c r="A1210" s="79">
        <v>43664</v>
      </c>
      <c r="B1210" s="77">
        <v>5</v>
      </c>
    </row>
    <row r="1211" spans="1:2" x14ac:dyDescent="0.15">
      <c r="A1211" s="79">
        <v>43665</v>
      </c>
      <c r="B1211" s="77">
        <v>108</v>
      </c>
    </row>
    <row r="1212" spans="1:2" x14ac:dyDescent="0.15">
      <c r="A1212" s="79">
        <v>43666</v>
      </c>
      <c r="B1212" s="77">
        <v>8</v>
      </c>
    </row>
    <row r="1213" spans="1:2" x14ac:dyDescent="0.15">
      <c r="A1213" s="79">
        <v>43667</v>
      </c>
      <c r="B1213" s="77">
        <v>55</v>
      </c>
    </row>
    <row r="1214" spans="1:2" x14ac:dyDescent="0.15">
      <c r="A1214" s="79">
        <v>43668</v>
      </c>
      <c r="B1214" s="77">
        <v>59</v>
      </c>
    </row>
    <row r="1215" spans="1:2" x14ac:dyDescent="0.15">
      <c r="A1215" s="79">
        <v>43669</v>
      </c>
      <c r="B1215" s="77">
        <v>3</v>
      </c>
    </row>
    <row r="1216" spans="1:2" x14ac:dyDescent="0.15">
      <c r="A1216" s="79">
        <v>43670</v>
      </c>
      <c r="B1216" s="77">
        <v>77</v>
      </c>
    </row>
    <row r="1217" spans="1:2" x14ac:dyDescent="0.15">
      <c r="A1217" s="79">
        <v>43671</v>
      </c>
      <c r="B1217" s="77">
        <v>75</v>
      </c>
    </row>
    <row r="1218" spans="1:2" x14ac:dyDescent="0.15">
      <c r="A1218" s="79">
        <v>43672</v>
      </c>
      <c r="B1218" s="77">
        <v>13</v>
      </c>
    </row>
    <row r="1219" spans="1:2" x14ac:dyDescent="0.15">
      <c r="A1219" s="79">
        <v>43673</v>
      </c>
      <c r="B1219" s="77">
        <v>4</v>
      </c>
    </row>
    <row r="1220" spans="1:2" x14ac:dyDescent="0.15">
      <c r="A1220" s="79">
        <v>43674</v>
      </c>
      <c r="B1220" s="77">
        <v>9</v>
      </c>
    </row>
    <row r="1221" spans="1:2" x14ac:dyDescent="0.15">
      <c r="A1221" s="79">
        <v>43675</v>
      </c>
      <c r="B1221" s="77">
        <v>55</v>
      </c>
    </row>
    <row r="1222" spans="1:2" x14ac:dyDescent="0.15">
      <c r="A1222" s="79">
        <v>43676</v>
      </c>
      <c r="B1222" s="77">
        <v>0</v>
      </c>
    </row>
    <row r="1223" spans="1:2" x14ac:dyDescent="0.15">
      <c r="A1223" s="79">
        <v>43677</v>
      </c>
      <c r="B1223" s="77">
        <v>210</v>
      </c>
    </row>
    <row r="1224" spans="1:2" x14ac:dyDescent="0.15">
      <c r="A1224" s="79">
        <v>43678</v>
      </c>
      <c r="B1224" s="77">
        <v>0</v>
      </c>
    </row>
    <row r="1225" spans="1:2" x14ac:dyDescent="0.15">
      <c r="A1225" s="79">
        <v>43679</v>
      </c>
      <c r="B1225" s="77">
        <v>36</v>
      </c>
    </row>
    <row r="1226" spans="1:2" x14ac:dyDescent="0.15">
      <c r="A1226" s="79">
        <v>43680</v>
      </c>
      <c r="B1226" s="77">
        <v>20</v>
      </c>
    </row>
    <row r="1227" spans="1:2" x14ac:dyDescent="0.15">
      <c r="A1227" s="79">
        <v>43681</v>
      </c>
      <c r="B1227" s="77">
        <v>13</v>
      </c>
    </row>
    <row r="1228" spans="1:2" x14ac:dyDescent="0.15">
      <c r="A1228" s="79">
        <v>43682</v>
      </c>
      <c r="B1228" s="77">
        <v>63</v>
      </c>
    </row>
    <row r="1229" spans="1:2" x14ac:dyDescent="0.15">
      <c r="A1229" s="79">
        <v>43683</v>
      </c>
      <c r="B1229" s="77">
        <v>41</v>
      </c>
    </row>
    <row r="1230" spans="1:2" x14ac:dyDescent="0.15">
      <c r="A1230" s="79">
        <v>43684</v>
      </c>
      <c r="B1230" s="77">
        <v>0</v>
      </c>
    </row>
    <row r="1231" spans="1:2" x14ac:dyDescent="0.15">
      <c r="A1231" s="79">
        <v>43685</v>
      </c>
      <c r="B1231" s="77">
        <v>0</v>
      </c>
    </row>
    <row r="1232" spans="1:2" x14ac:dyDescent="0.15">
      <c r="A1232" s="79">
        <v>43686</v>
      </c>
      <c r="B1232" s="77">
        <v>8</v>
      </c>
    </row>
    <row r="1233" spans="1:2" x14ac:dyDescent="0.15">
      <c r="A1233" s="79">
        <v>43687</v>
      </c>
      <c r="B1233" s="77">
        <v>65</v>
      </c>
    </row>
    <row r="1234" spans="1:2" x14ac:dyDescent="0.15">
      <c r="A1234" s="79">
        <v>43688</v>
      </c>
      <c r="B1234" s="77">
        <v>48</v>
      </c>
    </row>
    <row r="1235" spans="1:2" x14ac:dyDescent="0.15">
      <c r="A1235" s="79">
        <v>43689</v>
      </c>
      <c r="B1235" s="77">
        <v>97</v>
      </c>
    </row>
    <row r="1236" spans="1:2" x14ac:dyDescent="0.15">
      <c r="A1236" s="79">
        <v>43690</v>
      </c>
      <c r="B1236" s="77">
        <v>0</v>
      </c>
    </row>
    <row r="1237" spans="1:2" x14ac:dyDescent="0.15">
      <c r="A1237" s="79">
        <v>43691</v>
      </c>
      <c r="B1237" s="77">
        <v>4</v>
      </c>
    </row>
    <row r="1238" spans="1:2" x14ac:dyDescent="0.15">
      <c r="A1238" s="79">
        <v>43692</v>
      </c>
      <c r="B1238" s="77">
        <v>9</v>
      </c>
    </row>
    <row r="1239" spans="1:2" x14ac:dyDescent="0.15">
      <c r="A1239" s="79">
        <v>43693</v>
      </c>
      <c r="B1239" s="77">
        <v>4</v>
      </c>
    </row>
    <row r="1240" spans="1:2" x14ac:dyDescent="0.15">
      <c r="A1240" s="79">
        <v>43694</v>
      </c>
      <c r="B1240" s="77">
        <v>87</v>
      </c>
    </row>
    <row r="1241" spans="1:2" x14ac:dyDescent="0.15">
      <c r="A1241" s="79">
        <v>43695</v>
      </c>
      <c r="B1241" s="77">
        <v>0</v>
      </c>
    </row>
    <row r="1242" spans="1:2" x14ac:dyDescent="0.15">
      <c r="A1242" s="79">
        <v>43696</v>
      </c>
      <c r="B1242" s="77">
        <v>66</v>
      </c>
    </row>
    <row r="1243" spans="1:2" x14ac:dyDescent="0.15">
      <c r="A1243" s="79">
        <v>43697</v>
      </c>
      <c r="B1243" s="77">
        <v>143</v>
      </c>
    </row>
    <row r="1244" spans="1:2" x14ac:dyDescent="0.15">
      <c r="A1244" s="79">
        <v>43698</v>
      </c>
      <c r="B1244" s="77">
        <v>84</v>
      </c>
    </row>
    <row r="1245" spans="1:2" x14ac:dyDescent="0.15">
      <c r="A1245" s="79">
        <v>43699</v>
      </c>
      <c r="B1245" s="77">
        <v>58</v>
      </c>
    </row>
    <row r="1246" spans="1:2" x14ac:dyDescent="0.15">
      <c r="A1246" s="79">
        <v>43700</v>
      </c>
      <c r="B1246" s="77">
        <v>24</v>
      </c>
    </row>
    <row r="1247" spans="1:2" x14ac:dyDescent="0.15">
      <c r="A1247" s="79">
        <v>43701</v>
      </c>
      <c r="B1247" s="77">
        <v>32</v>
      </c>
    </row>
    <row r="1248" spans="1:2" x14ac:dyDescent="0.15">
      <c r="A1248" s="79">
        <v>43702</v>
      </c>
      <c r="B1248" s="77">
        <v>52</v>
      </c>
    </row>
    <row r="1249" spans="1:2" x14ac:dyDescent="0.15">
      <c r="A1249" s="79">
        <v>43703</v>
      </c>
      <c r="B1249" s="77">
        <v>36</v>
      </c>
    </row>
    <row r="1250" spans="1:2" x14ac:dyDescent="0.15">
      <c r="A1250" s="79">
        <v>43704</v>
      </c>
      <c r="B1250" s="77">
        <v>11</v>
      </c>
    </row>
    <row r="1251" spans="1:2" x14ac:dyDescent="0.15">
      <c r="A1251" s="79">
        <v>43705</v>
      </c>
      <c r="B1251" s="77">
        <v>0</v>
      </c>
    </row>
    <row r="1252" spans="1:2" x14ac:dyDescent="0.15">
      <c r="A1252" s="79">
        <v>43706</v>
      </c>
      <c r="B1252" s="77">
        <v>143</v>
      </c>
    </row>
    <row r="1253" spans="1:2" x14ac:dyDescent="0.15">
      <c r="A1253" s="79">
        <v>43707</v>
      </c>
      <c r="B1253" s="77">
        <v>68</v>
      </c>
    </row>
    <row r="1254" spans="1:2" x14ac:dyDescent="0.15">
      <c r="A1254" s="79">
        <v>43708</v>
      </c>
      <c r="B1254" s="77">
        <v>46</v>
      </c>
    </row>
    <row r="1255" spans="1:2" x14ac:dyDescent="0.15">
      <c r="A1255" s="79">
        <v>43709</v>
      </c>
      <c r="B1255" s="77">
        <v>115</v>
      </c>
    </row>
    <row r="1256" spans="1:2" x14ac:dyDescent="0.15">
      <c r="A1256" s="79">
        <v>43710</v>
      </c>
      <c r="B1256" s="77">
        <v>315</v>
      </c>
    </row>
    <row r="1257" spans="1:2" x14ac:dyDescent="0.15">
      <c r="A1257" s="79">
        <v>43711</v>
      </c>
      <c r="B1257" s="77">
        <v>53</v>
      </c>
    </row>
    <row r="1258" spans="1:2" x14ac:dyDescent="0.15">
      <c r="A1258" s="79">
        <v>43712</v>
      </c>
      <c r="B1258" s="77">
        <v>0</v>
      </c>
    </row>
    <row r="1259" spans="1:2" x14ac:dyDescent="0.15">
      <c r="A1259" s="79">
        <v>43713</v>
      </c>
      <c r="B1259" s="77">
        <v>0</v>
      </c>
    </row>
    <row r="1260" spans="1:2" x14ac:dyDescent="0.15">
      <c r="A1260" s="79">
        <v>43714</v>
      </c>
      <c r="B1260" s="77">
        <v>59</v>
      </c>
    </row>
    <row r="1261" spans="1:2" x14ac:dyDescent="0.15">
      <c r="A1261" s="79">
        <v>43715</v>
      </c>
      <c r="B1261" s="77">
        <v>0</v>
      </c>
    </row>
    <row r="1262" spans="1:2" x14ac:dyDescent="0.15">
      <c r="A1262" s="79">
        <v>43716</v>
      </c>
      <c r="B1262" s="77">
        <v>45</v>
      </c>
    </row>
    <row r="1263" spans="1:2" x14ac:dyDescent="0.15">
      <c r="A1263" s="79">
        <v>43717</v>
      </c>
      <c r="B1263" s="77">
        <v>66</v>
      </c>
    </row>
    <row r="1264" spans="1:2" x14ac:dyDescent="0.15">
      <c r="A1264" s="79">
        <v>43718</v>
      </c>
      <c r="B1264" s="77">
        <v>0</v>
      </c>
    </row>
    <row r="1265" spans="1:2" x14ac:dyDescent="0.15">
      <c r="A1265" s="79">
        <v>43719</v>
      </c>
      <c r="B1265" s="77">
        <v>58</v>
      </c>
    </row>
    <row r="1266" spans="1:2" x14ac:dyDescent="0.15">
      <c r="A1266" s="79">
        <v>43720</v>
      </c>
      <c r="B1266" s="77">
        <v>1</v>
      </c>
    </row>
    <row r="1267" spans="1:2" x14ac:dyDescent="0.15">
      <c r="A1267" s="79">
        <v>43721</v>
      </c>
      <c r="B1267" s="77">
        <v>0</v>
      </c>
    </row>
    <row r="1268" spans="1:2" x14ac:dyDescent="0.15">
      <c r="A1268" s="79">
        <v>43722</v>
      </c>
      <c r="B1268" s="77">
        <v>279</v>
      </c>
    </row>
    <row r="1269" spans="1:2" x14ac:dyDescent="0.15">
      <c r="A1269" s="79">
        <v>43723</v>
      </c>
      <c r="B1269" s="77">
        <v>104</v>
      </c>
    </row>
    <row r="1270" spans="1:2" x14ac:dyDescent="0.15">
      <c r="A1270" s="79">
        <v>43724</v>
      </c>
      <c r="B1270" s="77">
        <v>0</v>
      </c>
    </row>
    <row r="1271" spans="1:2" x14ac:dyDescent="0.15">
      <c r="A1271" s="79">
        <v>43725</v>
      </c>
      <c r="B1271" s="77">
        <v>82</v>
      </c>
    </row>
    <row r="1272" spans="1:2" x14ac:dyDescent="0.15">
      <c r="A1272" s="79">
        <v>43726</v>
      </c>
      <c r="B1272" s="77">
        <v>224</v>
      </c>
    </row>
    <row r="1273" spans="1:2" x14ac:dyDescent="0.15">
      <c r="A1273" s="79">
        <v>43727</v>
      </c>
      <c r="B1273" s="77">
        <v>40</v>
      </c>
    </row>
    <row r="1274" spans="1:2" x14ac:dyDescent="0.15">
      <c r="A1274" s="79">
        <v>43728</v>
      </c>
      <c r="B1274" s="77">
        <v>180</v>
      </c>
    </row>
    <row r="1275" spans="1:2" x14ac:dyDescent="0.15">
      <c r="A1275" s="79">
        <v>43729</v>
      </c>
      <c r="B1275" s="77">
        <v>76</v>
      </c>
    </row>
    <row r="1276" spans="1:2" x14ac:dyDescent="0.15">
      <c r="A1276" s="79">
        <v>43730</v>
      </c>
      <c r="B1276" s="77">
        <v>0</v>
      </c>
    </row>
    <row r="1277" spans="1:2" x14ac:dyDescent="0.15">
      <c r="A1277" s="79">
        <v>43731</v>
      </c>
      <c r="B1277" s="77">
        <v>12</v>
      </c>
    </row>
    <row r="1278" spans="1:2" x14ac:dyDescent="0.15">
      <c r="A1278" s="79">
        <v>43732</v>
      </c>
      <c r="B1278" s="77">
        <v>182</v>
      </c>
    </row>
    <row r="1279" spans="1:2" x14ac:dyDescent="0.15">
      <c r="A1279" s="79">
        <v>43733</v>
      </c>
      <c r="B1279" s="77">
        <v>0</v>
      </c>
    </row>
    <row r="1280" spans="1:2" x14ac:dyDescent="0.15">
      <c r="A1280" s="79">
        <v>43734</v>
      </c>
      <c r="B1280" s="77">
        <v>52</v>
      </c>
    </row>
    <row r="1281" spans="1:2" x14ac:dyDescent="0.15">
      <c r="A1281" s="79">
        <v>43735</v>
      </c>
      <c r="B1281" s="77">
        <v>2</v>
      </c>
    </row>
    <row r="1282" spans="1:2" x14ac:dyDescent="0.15">
      <c r="A1282" s="79">
        <v>43736</v>
      </c>
      <c r="B1282" s="77">
        <v>110</v>
      </c>
    </row>
    <row r="1283" spans="1:2" x14ac:dyDescent="0.15">
      <c r="A1283" s="79">
        <v>43737</v>
      </c>
      <c r="B1283" s="77">
        <v>282</v>
      </c>
    </row>
    <row r="1284" spans="1:2" x14ac:dyDescent="0.15">
      <c r="A1284" s="79">
        <v>43738</v>
      </c>
      <c r="B1284" s="77">
        <v>162</v>
      </c>
    </row>
    <row r="1285" spans="1:2" x14ac:dyDescent="0.15">
      <c r="A1285" s="79">
        <v>43739</v>
      </c>
      <c r="B1285" s="77">
        <v>34</v>
      </c>
    </row>
    <row r="1286" spans="1:2" x14ac:dyDescent="0.15">
      <c r="A1286" s="79">
        <v>43740</v>
      </c>
      <c r="B1286" s="77">
        <v>140</v>
      </c>
    </row>
    <row r="1287" spans="1:2" x14ac:dyDescent="0.15">
      <c r="A1287" s="79">
        <v>43741</v>
      </c>
      <c r="B1287" s="77">
        <v>73</v>
      </c>
    </row>
    <row r="1288" spans="1:2" x14ac:dyDescent="0.15">
      <c r="A1288" s="79">
        <v>43742</v>
      </c>
      <c r="B1288" s="77">
        <v>0</v>
      </c>
    </row>
    <row r="1289" spans="1:2" x14ac:dyDescent="0.15">
      <c r="A1289" s="79">
        <v>43743</v>
      </c>
      <c r="B1289" s="77">
        <v>1</v>
      </c>
    </row>
    <row r="1290" spans="1:2" x14ac:dyDescent="0.15">
      <c r="A1290" s="79">
        <v>43744</v>
      </c>
      <c r="B1290" s="77">
        <v>23</v>
      </c>
    </row>
    <row r="1291" spans="1:2" x14ac:dyDescent="0.15">
      <c r="A1291" s="79">
        <v>43745</v>
      </c>
      <c r="B1291" s="77">
        <v>22</v>
      </c>
    </row>
    <row r="1292" spans="1:2" x14ac:dyDescent="0.15">
      <c r="A1292" s="79">
        <v>43746</v>
      </c>
      <c r="B1292" s="77">
        <v>0</v>
      </c>
    </row>
    <row r="1293" spans="1:2" x14ac:dyDescent="0.15">
      <c r="A1293" s="79">
        <v>43747</v>
      </c>
      <c r="B1293" s="77">
        <v>0</v>
      </c>
    </row>
    <row r="1294" spans="1:2" x14ac:dyDescent="0.15">
      <c r="A1294" s="79">
        <v>43748</v>
      </c>
      <c r="B1294" s="77">
        <v>0</v>
      </c>
    </row>
    <row r="1295" spans="1:2" x14ac:dyDescent="0.15">
      <c r="A1295" s="79">
        <v>43749</v>
      </c>
      <c r="B1295" s="77">
        <v>13</v>
      </c>
    </row>
    <row r="1296" spans="1:2" x14ac:dyDescent="0.15">
      <c r="A1296" s="79">
        <v>43750</v>
      </c>
      <c r="B1296" s="77">
        <v>28</v>
      </c>
    </row>
    <row r="1297" spans="1:2" x14ac:dyDescent="0.15">
      <c r="A1297" s="79">
        <v>43751</v>
      </c>
      <c r="B1297" s="77">
        <v>159</v>
      </c>
    </row>
    <row r="1298" spans="1:2" x14ac:dyDescent="0.15">
      <c r="A1298" s="79">
        <v>43752</v>
      </c>
      <c r="B1298" s="77">
        <v>312</v>
      </c>
    </row>
    <row r="1299" spans="1:2" x14ac:dyDescent="0.15">
      <c r="A1299" s="79">
        <v>43753</v>
      </c>
      <c r="B1299" s="77">
        <v>1</v>
      </c>
    </row>
    <row r="1300" spans="1:2" x14ac:dyDescent="0.15">
      <c r="A1300" s="79">
        <v>43754</v>
      </c>
      <c r="B1300" s="77">
        <v>377</v>
      </c>
    </row>
    <row r="1301" spans="1:2" x14ac:dyDescent="0.15">
      <c r="A1301" s="79">
        <v>43755</v>
      </c>
      <c r="B1301" s="77">
        <v>53</v>
      </c>
    </row>
    <row r="1302" spans="1:2" x14ac:dyDescent="0.15">
      <c r="A1302" s="79">
        <v>43756</v>
      </c>
      <c r="B1302" s="77">
        <v>129</v>
      </c>
    </row>
    <row r="1303" spans="1:2" x14ac:dyDescent="0.15">
      <c r="A1303" s="79">
        <v>43757</v>
      </c>
      <c r="B1303" s="77">
        <v>117</v>
      </c>
    </row>
    <row r="1304" spans="1:2" x14ac:dyDescent="0.15">
      <c r="A1304" s="79">
        <v>43758</v>
      </c>
      <c r="B1304" s="77">
        <v>57</v>
      </c>
    </row>
    <row r="1305" spans="1:2" x14ac:dyDescent="0.15">
      <c r="A1305" s="79">
        <v>43759</v>
      </c>
      <c r="B1305" s="77">
        <v>118</v>
      </c>
    </row>
    <row r="1306" spans="1:2" x14ac:dyDescent="0.15">
      <c r="A1306" s="79">
        <v>43760</v>
      </c>
      <c r="B1306" s="77">
        <v>67</v>
      </c>
    </row>
    <row r="1307" spans="1:2" x14ac:dyDescent="0.15">
      <c r="A1307" s="79">
        <v>43761</v>
      </c>
      <c r="B1307" s="77">
        <v>0</v>
      </c>
    </row>
    <row r="1308" spans="1:2" x14ac:dyDescent="0.15">
      <c r="A1308" s="79">
        <v>43762</v>
      </c>
      <c r="B1308" s="77">
        <v>48</v>
      </c>
    </row>
    <row r="1309" spans="1:2" x14ac:dyDescent="0.15">
      <c r="A1309" s="79">
        <v>43763</v>
      </c>
      <c r="B1309" s="77">
        <v>0</v>
      </c>
    </row>
    <row r="1310" spans="1:2" x14ac:dyDescent="0.15">
      <c r="A1310" s="79">
        <v>43764</v>
      </c>
      <c r="B1310" s="77">
        <v>9</v>
      </c>
    </row>
    <row r="1311" spans="1:2" x14ac:dyDescent="0.15">
      <c r="A1311" s="79">
        <v>43765</v>
      </c>
      <c r="B1311" s="77">
        <v>14</v>
      </c>
    </row>
    <row r="1312" spans="1:2" x14ac:dyDescent="0.15">
      <c r="A1312" s="79">
        <v>43766</v>
      </c>
      <c r="B1312" s="77">
        <v>17</v>
      </c>
    </row>
    <row r="1313" spans="1:2" x14ac:dyDescent="0.15">
      <c r="A1313" s="79">
        <v>43767</v>
      </c>
      <c r="B1313" s="77">
        <v>45</v>
      </c>
    </row>
    <row r="1314" spans="1:2" x14ac:dyDescent="0.15">
      <c r="A1314" s="79">
        <v>43768</v>
      </c>
      <c r="B1314" s="77">
        <v>118</v>
      </c>
    </row>
    <row r="1315" spans="1:2" x14ac:dyDescent="0.15">
      <c r="A1315" s="79">
        <v>43769</v>
      </c>
      <c r="B1315" s="77">
        <v>41</v>
      </c>
    </row>
    <row r="1316" spans="1:2" x14ac:dyDescent="0.15">
      <c r="A1316" s="79">
        <v>43770</v>
      </c>
      <c r="B1316" s="77">
        <v>0</v>
      </c>
    </row>
    <row r="1317" spans="1:2" x14ac:dyDescent="0.15">
      <c r="A1317" s="79">
        <v>43771</v>
      </c>
      <c r="B1317" s="77">
        <v>4</v>
      </c>
    </row>
    <row r="1318" spans="1:2" x14ac:dyDescent="0.15">
      <c r="A1318" s="79">
        <v>43772</v>
      </c>
      <c r="B1318" s="77">
        <v>239</v>
      </c>
    </row>
    <row r="1319" spans="1:2" x14ac:dyDescent="0.15">
      <c r="A1319" s="79">
        <v>43773</v>
      </c>
      <c r="B1319" s="77">
        <v>0</v>
      </c>
    </row>
    <row r="1320" spans="1:2" x14ac:dyDescent="0.15">
      <c r="A1320" s="79">
        <v>43774</v>
      </c>
      <c r="B1320" s="77">
        <v>50</v>
      </c>
    </row>
    <row r="1321" spans="1:2" x14ac:dyDescent="0.15">
      <c r="A1321" s="79">
        <v>43775</v>
      </c>
      <c r="B1321" s="77">
        <v>0</v>
      </c>
    </row>
    <row r="1322" spans="1:2" x14ac:dyDescent="0.15">
      <c r="A1322" s="79">
        <v>43776</v>
      </c>
      <c r="B1322" s="77">
        <v>0</v>
      </c>
    </row>
    <row r="1323" spans="1:2" x14ac:dyDescent="0.15">
      <c r="A1323" s="79">
        <v>43777</v>
      </c>
      <c r="B1323" s="77">
        <v>0</v>
      </c>
    </row>
    <row r="1324" spans="1:2" x14ac:dyDescent="0.15">
      <c r="A1324" s="79">
        <v>43778</v>
      </c>
      <c r="B1324" s="77">
        <v>0</v>
      </c>
    </row>
    <row r="1325" spans="1:2" x14ac:dyDescent="0.15">
      <c r="A1325" s="79">
        <v>43779</v>
      </c>
      <c r="B1325" s="77">
        <v>0</v>
      </c>
    </row>
    <row r="1326" spans="1:2" x14ac:dyDescent="0.15">
      <c r="A1326" s="79">
        <v>43780</v>
      </c>
      <c r="B1326" s="77">
        <v>0</v>
      </c>
    </row>
    <row r="1327" spans="1:2" x14ac:dyDescent="0.15">
      <c r="A1327" s="79">
        <v>43781</v>
      </c>
      <c r="B1327" s="77">
        <v>0</v>
      </c>
    </row>
    <row r="1328" spans="1:2" x14ac:dyDescent="0.15">
      <c r="A1328" s="79">
        <v>43782</v>
      </c>
      <c r="B1328" s="77">
        <v>0</v>
      </c>
    </row>
    <row r="1329" spans="1:2" x14ac:dyDescent="0.15">
      <c r="A1329" s="79">
        <v>43783</v>
      </c>
      <c r="B1329" s="77">
        <v>0</v>
      </c>
    </row>
    <row r="1330" spans="1:2" x14ac:dyDescent="0.15">
      <c r="A1330" s="79">
        <v>43784</v>
      </c>
      <c r="B1330" s="77">
        <v>0</v>
      </c>
    </row>
    <row r="1331" spans="1:2" x14ac:dyDescent="0.15">
      <c r="A1331" s="79">
        <v>43785</v>
      </c>
      <c r="B1331" s="77">
        <v>0</v>
      </c>
    </row>
    <row r="1332" spans="1:2" x14ac:dyDescent="0.15">
      <c r="A1332" s="79">
        <v>43786</v>
      </c>
      <c r="B1332" s="77">
        <v>0</v>
      </c>
    </row>
    <row r="1333" spans="1:2" x14ac:dyDescent="0.15">
      <c r="A1333" s="79">
        <v>43787</v>
      </c>
      <c r="B1333" s="77">
        <v>0</v>
      </c>
    </row>
    <row r="1334" spans="1:2" x14ac:dyDescent="0.15">
      <c r="A1334" s="79">
        <v>43788</v>
      </c>
      <c r="B1334" s="77">
        <v>0</v>
      </c>
    </row>
    <row r="1335" spans="1:2" x14ac:dyDescent="0.15">
      <c r="A1335" s="79">
        <v>43789</v>
      </c>
      <c r="B1335" s="77">
        <v>0</v>
      </c>
    </row>
    <row r="1336" spans="1:2" x14ac:dyDescent="0.15">
      <c r="A1336" s="79">
        <v>43790</v>
      </c>
      <c r="B1336" s="77">
        <v>121</v>
      </c>
    </row>
    <row r="1337" spans="1:2" x14ac:dyDescent="0.15">
      <c r="A1337" s="79">
        <v>43791</v>
      </c>
      <c r="B1337" s="77">
        <v>123</v>
      </c>
    </row>
    <row r="1338" spans="1:2" x14ac:dyDescent="0.15">
      <c r="A1338" s="79">
        <v>43792</v>
      </c>
      <c r="B1338" s="77">
        <v>154</v>
      </c>
    </row>
    <row r="1339" spans="1:2" x14ac:dyDescent="0.15">
      <c r="A1339" s="79">
        <v>43793</v>
      </c>
      <c r="B1339" s="77">
        <v>224</v>
      </c>
    </row>
    <row r="1340" spans="1:2" x14ac:dyDescent="0.15">
      <c r="A1340" s="79">
        <v>43794</v>
      </c>
      <c r="B1340" s="77">
        <v>0</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BB8BB-EA02-4625-8699-EC6D56A51CA9}">
  <dimension ref="A1"/>
  <sheetViews>
    <sheetView workbookViewId="0">
      <selection activeCell="I36" sqref="I36"/>
    </sheetView>
  </sheetViews>
  <sheetFormatPr baseColWidth="10" defaultColWidth="8.6640625" defaultRowHeight="14" x14ac:dyDescent="0.15"/>
  <cols>
    <col min="1" max="16384" width="8.6640625" style="72"/>
  </cols>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130"/>
  <sheetViews>
    <sheetView showGridLines="0" workbookViewId="0">
      <pane ySplit="1" topLeftCell="A116" activePane="bottomLeft" state="frozen"/>
      <selection pane="bottomLeft" activeCell="A20" sqref="A20"/>
    </sheetView>
  </sheetViews>
  <sheetFormatPr baseColWidth="10" defaultColWidth="8.83203125" defaultRowHeight="14" x14ac:dyDescent="0.15"/>
  <cols>
    <col min="1" max="1" width="25.6640625" customWidth="1"/>
    <col min="2" max="2" width="14.6640625" customWidth="1"/>
    <col min="3" max="3" width="14.83203125" customWidth="1"/>
    <col min="4" max="4" width="2.5" customWidth="1"/>
    <col min="5" max="5" width="25.6640625" customWidth="1"/>
    <col min="6" max="6" width="14.6640625" customWidth="1"/>
    <col min="7" max="7" width="13.6640625" customWidth="1"/>
    <col min="8" max="8" width="2.5" customWidth="1"/>
    <col min="9" max="9" width="25.6640625" customWidth="1"/>
    <col min="10" max="10" width="14.6640625" customWidth="1"/>
    <col min="11" max="11" width="13.6640625" customWidth="1"/>
    <col min="12" max="12" width="2.5" customWidth="1"/>
    <col min="13" max="13" width="25.6640625" customWidth="1"/>
    <col min="14" max="14" width="14.6640625" customWidth="1"/>
    <col min="15" max="15" width="13.6640625" customWidth="1"/>
    <col min="16" max="16" width="2.5" customWidth="1"/>
    <col min="17" max="17" width="25.6640625" customWidth="1"/>
    <col min="18" max="18" width="14.6640625" customWidth="1"/>
    <col min="19" max="19" width="13.6640625" customWidth="1"/>
    <col min="20" max="20" width="2.5" customWidth="1"/>
    <col min="21" max="21" width="25.6640625" customWidth="1"/>
    <col min="22" max="22" width="14.6640625" customWidth="1"/>
    <col min="23" max="23" width="13.6640625" customWidth="1"/>
    <col min="24" max="24" width="2.5" customWidth="1"/>
    <col min="25" max="25" width="25.6640625" customWidth="1"/>
    <col min="26" max="26" width="14.6640625" customWidth="1"/>
    <col min="27" max="27" width="13.6640625" customWidth="1"/>
    <col min="28" max="28" width="2.5" customWidth="1"/>
    <col min="29" max="29" width="25.6640625" customWidth="1"/>
    <col min="30" max="30" width="14.6640625" customWidth="1"/>
    <col min="31" max="31" width="13.6640625" customWidth="1"/>
  </cols>
  <sheetData>
    <row r="1" spans="1:31" s="1" customFormat="1" ht="35.25" customHeight="1" x14ac:dyDescent="0.15">
      <c r="A1" s="32" t="s">
        <v>6</v>
      </c>
      <c r="B1" s="32"/>
      <c r="C1" s="32"/>
      <c r="D1"/>
      <c r="E1" s="66" t="s">
        <v>164</v>
      </c>
      <c r="F1" s="66"/>
      <c r="G1" s="66"/>
      <c r="H1"/>
      <c r="I1" s="68" t="s">
        <v>165</v>
      </c>
      <c r="J1" s="68"/>
      <c r="K1" s="68"/>
      <c r="L1" s="2"/>
      <c r="M1" s="67" t="s">
        <v>166</v>
      </c>
      <c r="N1" s="67"/>
      <c r="O1" s="67"/>
      <c r="Q1" s="70" t="s">
        <v>169</v>
      </c>
      <c r="R1" s="70"/>
      <c r="S1" s="70"/>
      <c r="U1" s="69" t="s">
        <v>168</v>
      </c>
      <c r="V1" s="69"/>
      <c r="W1" s="69"/>
      <c r="Y1" s="32" t="s">
        <v>5</v>
      </c>
      <c r="Z1" s="32"/>
      <c r="AA1" s="32"/>
      <c r="AC1" s="32" t="s">
        <v>167</v>
      </c>
      <c r="AD1" s="32"/>
      <c r="AE1" s="32"/>
    </row>
    <row r="3" spans="1:31" ht="21.75" customHeight="1" x14ac:dyDescent="0.15">
      <c r="A3" s="6" t="s">
        <v>8</v>
      </c>
      <c r="B3" s="54"/>
      <c r="C3" s="5" t="s">
        <v>12</v>
      </c>
      <c r="E3" s="6" t="s">
        <v>8</v>
      </c>
      <c r="F3" s="54"/>
      <c r="G3" s="5" t="s">
        <v>12</v>
      </c>
      <c r="I3" s="6" t="s">
        <v>8</v>
      </c>
      <c r="J3" s="54"/>
      <c r="K3" s="5" t="s">
        <v>12</v>
      </c>
      <c r="M3" s="6" t="s">
        <v>8</v>
      </c>
      <c r="N3" s="54"/>
      <c r="O3" s="5" t="s">
        <v>12</v>
      </c>
      <c r="Q3" s="6" t="s">
        <v>8</v>
      </c>
      <c r="R3" s="54"/>
      <c r="S3" s="5" t="s">
        <v>12</v>
      </c>
      <c r="U3" s="6" t="s">
        <v>8</v>
      </c>
      <c r="V3" s="54"/>
      <c r="W3" s="5" t="s">
        <v>12</v>
      </c>
      <c r="Y3" s="6" t="s">
        <v>8</v>
      </c>
      <c r="Z3" s="54"/>
      <c r="AA3" s="5" t="s">
        <v>12</v>
      </c>
      <c r="AC3" s="6" t="s">
        <v>8</v>
      </c>
      <c r="AD3" s="54"/>
      <c r="AE3" s="5" t="s">
        <v>12</v>
      </c>
    </row>
    <row r="4" spans="1:31" ht="16" x14ac:dyDescent="0.2">
      <c r="A4" s="7" t="s">
        <v>7</v>
      </c>
      <c r="B4" s="55"/>
      <c r="C4" s="8">
        <v>6474562</v>
      </c>
      <c r="E4" s="7" t="s">
        <v>7</v>
      </c>
      <c r="F4" s="55"/>
      <c r="G4" s="8">
        <v>61460</v>
      </c>
      <c r="I4" s="7" t="s">
        <v>7</v>
      </c>
      <c r="J4" s="55"/>
      <c r="K4" s="8">
        <v>20457</v>
      </c>
      <c r="M4" s="7" t="s">
        <v>7</v>
      </c>
      <c r="N4" s="55"/>
      <c r="O4" s="8">
        <v>189243</v>
      </c>
      <c r="Q4" s="7" t="s">
        <v>7</v>
      </c>
      <c r="R4" s="55"/>
      <c r="S4" s="8">
        <v>8579</v>
      </c>
      <c r="U4" s="7" t="s">
        <v>7</v>
      </c>
      <c r="V4" s="55"/>
      <c r="W4" s="8">
        <v>11014</v>
      </c>
      <c r="Y4" s="7" t="s">
        <v>7</v>
      </c>
      <c r="Z4" s="55"/>
      <c r="AA4" s="8">
        <v>3681685</v>
      </c>
      <c r="AC4" s="7" t="s">
        <v>7</v>
      </c>
      <c r="AD4" s="55"/>
      <c r="AE4" s="8">
        <v>2620</v>
      </c>
    </row>
    <row r="5" spans="1:31" ht="16" x14ac:dyDescent="0.2">
      <c r="A5" s="7" t="s">
        <v>9</v>
      </c>
      <c r="B5" s="55"/>
      <c r="C5" s="8">
        <v>1247229</v>
      </c>
      <c r="E5" s="7" t="s">
        <v>9</v>
      </c>
      <c r="F5" s="55"/>
      <c r="G5" s="8">
        <v>76099</v>
      </c>
      <c r="I5" s="7" t="s">
        <v>9</v>
      </c>
      <c r="J5" s="55"/>
      <c r="K5" s="8">
        <v>78685</v>
      </c>
      <c r="L5" s="2"/>
      <c r="M5" s="7" t="s">
        <v>9</v>
      </c>
      <c r="N5" s="55"/>
      <c r="O5" s="8">
        <v>105624</v>
      </c>
      <c r="Q5" s="7" t="s">
        <v>9</v>
      </c>
      <c r="R5" s="55"/>
      <c r="S5" s="8">
        <v>1871</v>
      </c>
      <c r="U5" s="7" t="s">
        <v>9</v>
      </c>
      <c r="V5" s="55"/>
      <c r="W5" s="8">
        <v>10307</v>
      </c>
      <c r="Y5" s="7" t="s">
        <v>9</v>
      </c>
      <c r="Z5" s="55"/>
      <c r="AA5" s="8">
        <v>311719</v>
      </c>
      <c r="AC5" s="7" t="s">
        <v>9</v>
      </c>
      <c r="AD5" s="55"/>
      <c r="AE5" s="8">
        <v>6408</v>
      </c>
    </row>
    <row r="6" spans="1:31" ht="16" x14ac:dyDescent="0.2">
      <c r="A6" s="7" t="s">
        <v>10</v>
      </c>
      <c r="B6" s="55"/>
      <c r="C6" s="8">
        <v>2715426</v>
      </c>
      <c r="E6" s="7" t="s">
        <v>10</v>
      </c>
      <c r="F6" s="55"/>
      <c r="G6" s="8">
        <v>0</v>
      </c>
      <c r="I6" s="7" t="s">
        <v>10</v>
      </c>
      <c r="J6" s="55"/>
      <c r="K6" s="8">
        <v>0</v>
      </c>
      <c r="M6" s="7" t="s">
        <v>10</v>
      </c>
      <c r="N6" s="55"/>
      <c r="O6" s="8">
        <v>0</v>
      </c>
      <c r="Q6" s="7" t="s">
        <v>10</v>
      </c>
      <c r="R6" s="55"/>
      <c r="S6" s="8">
        <v>0</v>
      </c>
      <c r="U6" s="7" t="s">
        <v>10</v>
      </c>
      <c r="V6" s="55"/>
      <c r="W6" s="8">
        <v>0</v>
      </c>
      <c r="Y6" s="7" t="s">
        <v>10</v>
      </c>
      <c r="Z6" s="55"/>
      <c r="AA6" s="8">
        <v>0</v>
      </c>
      <c r="AC6" s="7" t="s">
        <v>10</v>
      </c>
      <c r="AD6" s="55"/>
      <c r="AE6" s="8">
        <v>1500000</v>
      </c>
    </row>
    <row r="7" spans="1:31" s="1" customFormat="1" ht="21.75" customHeight="1" x14ac:dyDescent="0.2">
      <c r="A7" s="9" t="s">
        <v>11</v>
      </c>
      <c r="B7" s="56"/>
      <c r="C7" s="10">
        <v>533340</v>
      </c>
      <c r="E7" s="9" t="s">
        <v>11</v>
      </c>
      <c r="F7" s="56"/>
      <c r="G7" s="10">
        <v>198</v>
      </c>
      <c r="I7" s="9" t="s">
        <v>11</v>
      </c>
      <c r="J7" s="56"/>
      <c r="K7" s="10">
        <v>2455</v>
      </c>
      <c r="M7" s="9" t="s">
        <v>11</v>
      </c>
      <c r="N7" s="56"/>
      <c r="O7" s="10">
        <v>732</v>
      </c>
      <c r="Q7" s="9" t="s">
        <v>11</v>
      </c>
      <c r="R7" s="56"/>
      <c r="S7" s="10">
        <v>11</v>
      </c>
      <c r="U7" s="9" t="s">
        <v>11</v>
      </c>
      <c r="V7" s="56"/>
      <c r="W7" s="10">
        <v>0</v>
      </c>
      <c r="Y7" s="9" t="s">
        <v>11</v>
      </c>
      <c r="Z7" s="56"/>
      <c r="AA7" s="10">
        <v>117</v>
      </c>
      <c r="AC7" s="9" t="s">
        <v>11</v>
      </c>
      <c r="AD7" s="56"/>
      <c r="AE7" s="10">
        <v>35650</v>
      </c>
    </row>
    <row r="8" spans="1:31" ht="16" x14ac:dyDescent="0.2">
      <c r="A8" s="9" t="s">
        <v>4</v>
      </c>
      <c r="B8" s="56"/>
      <c r="C8" s="10">
        <v>71652</v>
      </c>
      <c r="E8" s="9" t="s">
        <v>4</v>
      </c>
      <c r="F8" s="56"/>
      <c r="G8" s="10">
        <v>0</v>
      </c>
      <c r="I8" s="9" t="s">
        <v>4</v>
      </c>
      <c r="J8" s="56"/>
      <c r="K8" s="10">
        <v>0</v>
      </c>
      <c r="M8" s="9" t="s">
        <v>4</v>
      </c>
      <c r="N8" s="56"/>
      <c r="O8" s="10">
        <v>0</v>
      </c>
      <c r="Q8" s="9" t="s">
        <v>4</v>
      </c>
      <c r="R8" s="56"/>
      <c r="S8" s="10">
        <v>0</v>
      </c>
      <c r="U8" s="9" t="s">
        <v>4</v>
      </c>
      <c r="V8" s="56"/>
      <c r="W8" s="10">
        <v>6000</v>
      </c>
      <c r="Y8" s="9" t="s">
        <v>4</v>
      </c>
      <c r="Z8" s="56"/>
      <c r="AA8" s="10">
        <v>0</v>
      </c>
      <c r="AC8" s="9" t="s">
        <v>4</v>
      </c>
      <c r="AD8" s="56"/>
      <c r="AE8" s="10">
        <v>0</v>
      </c>
    </row>
    <row r="9" spans="1:31" ht="14.5" customHeight="1" x14ac:dyDescent="0.2">
      <c r="A9" s="9" t="s">
        <v>14</v>
      </c>
      <c r="B9" s="56"/>
      <c r="C9" s="10">
        <v>54</v>
      </c>
      <c r="E9" s="9"/>
      <c r="F9" s="56"/>
      <c r="G9" s="10"/>
      <c r="I9" s="9"/>
      <c r="J9" s="56"/>
      <c r="K9" s="10"/>
      <c r="L9" s="2"/>
      <c r="M9" s="9"/>
      <c r="N9" s="56"/>
      <c r="O9" s="10"/>
      <c r="Q9" s="9"/>
      <c r="R9" s="56"/>
      <c r="S9" s="10"/>
      <c r="U9" s="9"/>
      <c r="V9" s="56"/>
      <c r="W9" s="10"/>
      <c r="Y9" s="9"/>
      <c r="Z9" s="56"/>
      <c r="AA9" s="10"/>
      <c r="AC9" s="9"/>
      <c r="AD9" s="56"/>
      <c r="AE9" s="10"/>
    </row>
    <row r="10" spans="1:31" ht="14.5" customHeight="1" x14ac:dyDescent="0.2">
      <c r="A10" s="9" t="s">
        <v>15</v>
      </c>
      <c r="B10" s="56"/>
      <c r="C10" s="10">
        <v>197</v>
      </c>
      <c r="E10" s="9"/>
      <c r="F10" s="56"/>
      <c r="G10" s="10"/>
      <c r="I10" s="9"/>
      <c r="J10" s="56"/>
      <c r="K10" s="10"/>
      <c r="M10" s="9"/>
      <c r="N10" s="56"/>
      <c r="O10" s="10"/>
      <c r="Q10" s="9"/>
      <c r="R10" s="56"/>
      <c r="S10" s="10"/>
      <c r="U10" s="9"/>
      <c r="V10" s="56"/>
      <c r="W10" s="10"/>
      <c r="Y10" s="9"/>
      <c r="Z10" s="56"/>
      <c r="AA10" s="10"/>
      <c r="AC10" s="9"/>
      <c r="AD10" s="56"/>
      <c r="AE10" s="10"/>
    </row>
    <row r="11" spans="1:31" ht="23" x14ac:dyDescent="0.25">
      <c r="A11" s="11" t="s">
        <v>13</v>
      </c>
      <c r="B11" s="57"/>
      <c r="C11" s="12">
        <f>SUM(C4:C10)</f>
        <v>11042460</v>
      </c>
      <c r="E11" s="11" t="s">
        <v>13</v>
      </c>
      <c r="F11" s="57"/>
      <c r="G11" s="12">
        <f>SUM(G4:G8)</f>
        <v>137757</v>
      </c>
      <c r="I11" s="11" t="s">
        <v>13</v>
      </c>
      <c r="J11" s="57"/>
      <c r="K11" s="12">
        <f>SUM(K4:K8)</f>
        <v>101597</v>
      </c>
      <c r="L11" s="50"/>
      <c r="M11" s="11" t="s">
        <v>13</v>
      </c>
      <c r="N11" s="57"/>
      <c r="O11" s="12">
        <f>SUM(O4:O8)</f>
        <v>295599</v>
      </c>
      <c r="Q11" s="11" t="s">
        <v>13</v>
      </c>
      <c r="R11" s="57"/>
      <c r="S11" s="12">
        <f>SUM(S4:S8)</f>
        <v>10461</v>
      </c>
      <c r="U11" s="11" t="s">
        <v>13</v>
      </c>
      <c r="V11" s="57"/>
      <c r="W11" s="12">
        <f>SUM(W4:W8)</f>
        <v>27321</v>
      </c>
      <c r="Y11" s="11" t="s">
        <v>13</v>
      </c>
      <c r="Z11" s="57"/>
      <c r="AA11" s="12">
        <f>SUM(AA4:AA8)</f>
        <v>3993521</v>
      </c>
      <c r="AC11" s="11" t="s">
        <v>13</v>
      </c>
      <c r="AD11" s="57"/>
      <c r="AE11" s="12">
        <f>SUM(AE4:AE8)</f>
        <v>1544678</v>
      </c>
    </row>
    <row r="12" spans="1:31" ht="16" x14ac:dyDescent="0.2">
      <c r="A12" s="36" t="s">
        <v>138</v>
      </c>
      <c r="B12" s="58"/>
    </row>
    <row r="13" spans="1:31" x14ac:dyDescent="0.15">
      <c r="N13" s="4"/>
      <c r="O13" s="4"/>
    </row>
    <row r="14" spans="1:31" ht="18" x14ac:dyDescent="0.2">
      <c r="A14" s="71" t="s">
        <v>159</v>
      </c>
      <c r="B14" s="71"/>
      <c r="C14" s="71"/>
      <c r="E14" s="71" t="s">
        <v>159</v>
      </c>
      <c r="F14" s="71"/>
      <c r="G14" s="71"/>
      <c r="I14" s="71" t="s">
        <v>159</v>
      </c>
      <c r="J14" s="71"/>
      <c r="K14" s="71"/>
      <c r="M14" s="71" t="s">
        <v>159</v>
      </c>
      <c r="N14" s="71"/>
      <c r="O14" s="71"/>
      <c r="Q14" s="71" t="s">
        <v>159</v>
      </c>
      <c r="R14" s="71"/>
      <c r="S14" s="71"/>
      <c r="U14" s="71" t="s">
        <v>159</v>
      </c>
      <c r="V14" s="71"/>
      <c r="W14" s="71"/>
    </row>
    <row r="15" spans="1:31" ht="30.75" customHeight="1" x14ac:dyDescent="0.25">
      <c r="A15" s="31" t="s">
        <v>103</v>
      </c>
      <c r="B15" s="31"/>
      <c r="C15" s="4"/>
      <c r="E15" s="31" t="s">
        <v>103</v>
      </c>
      <c r="F15" s="4"/>
      <c r="G15" s="4"/>
      <c r="I15" s="31" t="s">
        <v>103</v>
      </c>
      <c r="J15" s="4"/>
      <c r="K15" s="4"/>
      <c r="M15" s="51"/>
      <c r="N15" s="51"/>
      <c r="O15" s="51"/>
    </row>
    <row r="16" spans="1:31" ht="23" x14ac:dyDescent="0.25">
      <c r="C16" s="49">
        <f>get_widget_id_120714_sv_id_11_population_group_4797_2C4798_year_latest[Column1.individuals]</f>
        <v>104474</v>
      </c>
      <c r="D16" s="49"/>
      <c r="F16" s="59"/>
      <c r="G16" s="59">
        <f>SUM(Source!D23:D33)</f>
        <v>62190</v>
      </c>
      <c r="I16" s="59"/>
      <c r="J16" s="59"/>
      <c r="K16" s="59">
        <f>SUM(Source!D37:D42)</f>
        <v>27797</v>
      </c>
    </row>
    <row r="17" spans="1:23" x14ac:dyDescent="0.15">
      <c r="A17" s="31" t="s">
        <v>104</v>
      </c>
      <c r="B17" s="31"/>
      <c r="C17" s="4"/>
      <c r="E17" s="31" t="s">
        <v>104</v>
      </c>
      <c r="F17" s="4"/>
      <c r="G17" s="4"/>
      <c r="H17" s="2"/>
      <c r="I17" s="31" t="s">
        <v>104</v>
      </c>
      <c r="J17" s="4"/>
      <c r="K17" s="4"/>
      <c r="L17" s="2"/>
      <c r="M17" s="31" t="s">
        <v>104</v>
      </c>
      <c r="N17" s="4"/>
      <c r="O17" s="4"/>
      <c r="Q17" s="31" t="s">
        <v>104</v>
      </c>
      <c r="R17" s="4"/>
      <c r="S17" s="4"/>
      <c r="U17" s="31" t="s">
        <v>104</v>
      </c>
      <c r="V17" s="4"/>
      <c r="W17" s="4"/>
    </row>
    <row r="18" spans="1:23" s="2" customFormat="1" ht="21.75" customHeight="1" x14ac:dyDescent="0.25">
      <c r="A18"/>
      <c r="B18"/>
      <c r="C18" s="50">
        <f>get_widget_id_120715_sv_id_11_population_group_4797_year_latest[Column1.individuals]</f>
        <v>86375</v>
      </c>
      <c r="F18" s="60"/>
      <c r="G18" s="60">
        <f>Source!C157</f>
        <v>49438</v>
      </c>
      <c r="I18" s="60"/>
      <c r="J18" s="60"/>
      <c r="K18" s="60">
        <f>Source!C161</f>
        <v>22451</v>
      </c>
      <c r="N18" s="60"/>
      <c r="O18" s="60">
        <f>Source!C153</f>
        <v>10565</v>
      </c>
      <c r="P18"/>
      <c r="S18" s="60">
        <f ca="1">SUMIFS(Source!BM:BM,Source!BL:BL,B115)</f>
        <v>2738</v>
      </c>
      <c r="W18" s="60">
        <f ca="1">SUMIFS(Source!BI:BI,Source!BH:BH,B115)</f>
        <v>1183</v>
      </c>
    </row>
    <row r="19" spans="1:23" x14ac:dyDescent="0.15">
      <c r="A19" s="31" t="s">
        <v>105</v>
      </c>
      <c r="B19" s="31"/>
      <c r="C19" s="4"/>
      <c r="E19" s="31" t="s">
        <v>105</v>
      </c>
      <c r="F19" s="4"/>
      <c r="G19" s="4"/>
      <c r="I19" s="31" t="s">
        <v>105</v>
      </c>
      <c r="J19" s="4"/>
      <c r="K19" s="4"/>
    </row>
    <row r="20" spans="1:23" s="2" customFormat="1" ht="23" x14ac:dyDescent="0.25">
      <c r="A20"/>
      <c r="B20"/>
      <c r="C20" s="51">
        <f>C16-C18</f>
        <v>18099</v>
      </c>
      <c r="E20"/>
      <c r="F20" s="61"/>
      <c r="G20" s="61">
        <f>G16-G18</f>
        <v>12752</v>
      </c>
      <c r="I20" s="61"/>
      <c r="J20" s="61"/>
      <c r="K20" s="61">
        <f>EUROPE_SUMMARY!K16-EUROPE_SUMMARY!K18</f>
        <v>5346</v>
      </c>
    </row>
    <row r="21" spans="1:23" x14ac:dyDescent="0.15">
      <c r="A21" s="31" t="s">
        <v>32</v>
      </c>
      <c r="B21" s="31"/>
      <c r="C21" s="4"/>
      <c r="E21" s="31" t="s">
        <v>171</v>
      </c>
      <c r="F21" s="31"/>
      <c r="G21" s="4"/>
      <c r="I21" s="31" t="s">
        <v>172</v>
      </c>
      <c r="J21" s="31"/>
      <c r="K21" s="4"/>
      <c r="M21" s="31" t="s">
        <v>173</v>
      </c>
      <c r="N21" s="31"/>
      <c r="O21" s="4"/>
    </row>
    <row r="22" spans="1:23" ht="23" x14ac:dyDescent="0.25">
      <c r="A22" s="52" t="s">
        <v>13</v>
      </c>
      <c r="B22" s="2"/>
      <c r="C22" s="37">
        <f>get_widget_id_127068_sv_id_11_population_group_4801[Column1.individuals]</f>
        <v>1100</v>
      </c>
      <c r="E22" s="52" t="s">
        <v>13</v>
      </c>
      <c r="G22" s="37">
        <f>get_widget_id_136500_sv_id_11_population_group_5274[Column1.individuals]</f>
        <v>70</v>
      </c>
      <c r="I22" s="52" t="s">
        <v>13</v>
      </c>
      <c r="K22" s="37">
        <f>get_widget_id_136500_sv_id_11_population_group_5276[Column1.individuals]</f>
        <v>326</v>
      </c>
      <c r="M22" s="52" t="s">
        <v>13</v>
      </c>
      <c r="O22" s="37">
        <f>get_widget_id_136500_sv_id_11_population_group_5275[Column1.individuals]</f>
        <v>704</v>
      </c>
    </row>
    <row r="23" spans="1:23" x14ac:dyDescent="0.15">
      <c r="A23" s="52" t="s">
        <v>142</v>
      </c>
      <c r="C23" s="43" t="str">
        <f>"1 in "&amp;ROUND(D23,0)</f>
        <v>1 in 80</v>
      </c>
      <c r="D23" s="42">
        <f>(C18+C22)/C22</f>
        <v>79.522727272727266</v>
      </c>
      <c r="E23" s="52" t="s">
        <v>142</v>
      </c>
      <c r="G23" s="43" t="str">
        <f ca="1">"1 in "&amp;ROUND(H23,0)</f>
        <v>1 in 724</v>
      </c>
      <c r="H23" s="42">
        <f ca="1">(G18+W18+G22)/G22</f>
        <v>724.15714285714284</v>
      </c>
      <c r="I23" s="52" t="s">
        <v>142</v>
      </c>
      <c r="K23" s="43" t="str">
        <f>"1 in "&amp;ROUND(L23,0)</f>
        <v>1 in 70</v>
      </c>
      <c r="L23" s="42">
        <f>(K18+K22)/K22</f>
        <v>69.868098159509202</v>
      </c>
      <c r="M23" s="52" t="s">
        <v>142</v>
      </c>
      <c r="O23" s="43" t="str">
        <f ca="1">"1 in "&amp;ROUND(P23,0)</f>
        <v>1 in 20</v>
      </c>
      <c r="P23" s="42">
        <f ca="1">(O18+S18+O22)/O22</f>
        <v>19.896306818181817</v>
      </c>
    </row>
    <row r="24" spans="1:23" x14ac:dyDescent="0.15">
      <c r="A24" s="52" t="s">
        <v>140</v>
      </c>
      <c r="B24" s="52"/>
      <c r="C24" s="53" t="str">
        <f>get_widget_id_127068_sv_id_11_population_group_4801[Column1.date]</f>
        <v>2019-11-25</v>
      </c>
      <c r="E24" s="52" t="s">
        <v>140</v>
      </c>
      <c r="F24" s="52"/>
      <c r="G24" s="53" t="str">
        <f>get_widget_id_136500_sv_id_11_population_group_5274[Column1.date]</f>
        <v>2019-11-25</v>
      </c>
      <c r="I24" s="52" t="s">
        <v>140</v>
      </c>
      <c r="J24" s="52"/>
      <c r="K24" s="53" t="str">
        <f>get_widget_id_136500_sv_id_11_population_group_5276[Column1.date]</f>
        <v>2019-11-25</v>
      </c>
      <c r="M24" s="52" t="s">
        <v>140</v>
      </c>
      <c r="N24" s="52"/>
      <c r="O24" s="53" t="str">
        <f>get_widget_id_136500_sv_id_11_population_group_5275[Column1.date]</f>
        <v>2019-11-25</v>
      </c>
    </row>
    <row r="25" spans="1:23" x14ac:dyDescent="0.15">
      <c r="C25" s="38" t="s">
        <v>141</v>
      </c>
      <c r="P25" s="25"/>
    </row>
    <row r="27" spans="1:23" x14ac:dyDescent="0.15">
      <c r="A27" s="31" t="s">
        <v>33</v>
      </c>
      <c r="B27" s="31"/>
      <c r="C27" s="4"/>
      <c r="E27" s="31" t="s">
        <v>33</v>
      </c>
      <c r="F27" s="4"/>
      <c r="G27" s="4"/>
      <c r="H27" s="2"/>
      <c r="I27" s="31" t="s">
        <v>33</v>
      </c>
      <c r="J27" s="4"/>
      <c r="K27" s="4"/>
      <c r="M27" s="31" t="s">
        <v>33</v>
      </c>
      <c r="N27" s="4"/>
      <c r="O27" s="4"/>
      <c r="Q27" s="31" t="s">
        <v>33</v>
      </c>
      <c r="R27" s="4"/>
      <c r="S27" s="4"/>
      <c r="U27" s="31" t="s">
        <v>33</v>
      </c>
      <c r="V27" s="4"/>
      <c r="W27" s="4"/>
    </row>
    <row r="28" spans="1:23" s="2" customFormat="1" ht="16" x14ac:dyDescent="0.2">
      <c r="A28" s="62" t="s">
        <v>35</v>
      </c>
      <c r="B28" s="25" t="s">
        <v>101</v>
      </c>
      <c r="C28" s="25" t="s">
        <v>32</v>
      </c>
      <c r="E28" s="25" t="s">
        <v>99</v>
      </c>
      <c r="F28" s="25" t="s">
        <v>100</v>
      </c>
      <c r="G28" s="25" t="s">
        <v>32</v>
      </c>
      <c r="I28" s="25" t="s">
        <v>99</v>
      </c>
      <c r="J28" s="25" t="s">
        <v>100</v>
      </c>
      <c r="K28" s="25" t="s">
        <v>32</v>
      </c>
      <c r="L28"/>
      <c r="M28" s="25" t="s">
        <v>99</v>
      </c>
      <c r="N28" s="25"/>
      <c r="O28" s="25" t="s">
        <v>32</v>
      </c>
      <c r="P28"/>
      <c r="Q28" s="25" t="s">
        <v>99</v>
      </c>
      <c r="U28" s="25" t="s">
        <v>99</v>
      </c>
    </row>
    <row r="29" spans="1:23" ht="16" x14ac:dyDescent="0.2">
      <c r="A29" s="63">
        <v>2018</v>
      </c>
      <c r="B29" s="26">
        <v>141472</v>
      </c>
      <c r="C29" s="27">
        <v>2277</v>
      </c>
      <c r="E29" s="26">
        <v>32494</v>
      </c>
      <c r="F29" s="28">
        <v>18014</v>
      </c>
      <c r="G29" s="29">
        <v>174</v>
      </c>
      <c r="I29" s="26">
        <v>58569</v>
      </c>
      <c r="J29" s="28">
        <v>6814</v>
      </c>
      <c r="K29" s="29">
        <v>811</v>
      </c>
      <c r="M29" s="26">
        <v>23370</v>
      </c>
      <c r="N29" s="28"/>
      <c r="O29" s="30">
        <v>1311</v>
      </c>
      <c r="Q29" s="26">
        <f>SUMIFS(Source!BM:BM,Source!BL:BL,A29)</f>
        <v>1445</v>
      </c>
      <c r="U29" s="26">
        <f>SUMIFS(Source!BI:BI,Source!BH:BH,A29)</f>
        <v>766</v>
      </c>
    </row>
    <row r="30" spans="1:23" ht="16" x14ac:dyDescent="0.2">
      <c r="A30" s="63">
        <v>2017</v>
      </c>
      <c r="B30" s="26">
        <v>185139</v>
      </c>
      <c r="C30" s="27">
        <v>3139</v>
      </c>
      <c r="E30" s="26">
        <v>29718</v>
      </c>
      <c r="F30" s="28">
        <v>6592</v>
      </c>
      <c r="G30" s="29">
        <v>59</v>
      </c>
      <c r="I30" s="26">
        <v>22103</v>
      </c>
      <c r="J30" s="28">
        <v>6246</v>
      </c>
      <c r="K30" s="29">
        <v>202</v>
      </c>
      <c r="M30" s="26">
        <v>119369</v>
      </c>
      <c r="N30" s="28"/>
      <c r="O30" s="30">
        <v>2873</v>
      </c>
      <c r="Q30" s="26">
        <f>SUMIFS(Source!BM:BM,Source!BL:BL,A30)</f>
        <v>0</v>
      </c>
      <c r="U30" s="26">
        <f>SUMIFS(Source!BI:BI,Source!BH:BH,A30)</f>
        <v>1111</v>
      </c>
    </row>
    <row r="31" spans="1:23" ht="16" x14ac:dyDescent="0.2">
      <c r="A31" s="63">
        <v>2016</v>
      </c>
      <c r="B31" s="26">
        <v>373652</v>
      </c>
      <c r="C31" s="27">
        <v>5096</v>
      </c>
      <c r="E31" s="26">
        <v>173450</v>
      </c>
      <c r="F31" s="28">
        <v>3784</v>
      </c>
      <c r="G31" s="29">
        <v>441</v>
      </c>
      <c r="I31" s="26">
        <v>8162</v>
      </c>
      <c r="J31" s="28">
        <v>6443</v>
      </c>
      <c r="K31" s="29">
        <v>77</v>
      </c>
      <c r="M31" s="26">
        <v>181436</v>
      </c>
      <c r="N31" s="28"/>
      <c r="O31" s="30">
        <v>4578</v>
      </c>
      <c r="Q31" s="26">
        <f>SUMIFS(Source!BM:BM,Source!BL:BL,A31)</f>
        <v>0</v>
      </c>
      <c r="U31" s="26">
        <f>SUMIFS(Source!BI:BI,Source!BH:BH,A31)</f>
        <v>377</v>
      </c>
    </row>
    <row r="32" spans="1:23" ht="16" x14ac:dyDescent="0.2">
      <c r="A32" s="63">
        <v>2015</v>
      </c>
      <c r="B32" s="26">
        <v>1032408</v>
      </c>
      <c r="C32" s="27">
        <v>3771</v>
      </c>
      <c r="E32" s="26">
        <v>856723</v>
      </c>
      <c r="F32" s="28">
        <v>4907</v>
      </c>
      <c r="G32" s="29">
        <v>799</v>
      </c>
      <c r="I32" s="26">
        <v>5312</v>
      </c>
      <c r="J32" s="28">
        <v>11624</v>
      </c>
      <c r="K32" s="29">
        <v>59</v>
      </c>
      <c r="L32" s="2"/>
      <c r="M32" s="26">
        <v>153842</v>
      </c>
      <c r="N32" s="28"/>
      <c r="O32" s="30">
        <v>2913</v>
      </c>
      <c r="Q32" s="26">
        <f>SUMIFS(Source!BM:BM,Source!BL:BL,A32)</f>
        <v>105</v>
      </c>
      <c r="U32" s="26">
        <f>SUMIFS(Source!BI:BI,Source!BH:BH,A32)</f>
        <v>0</v>
      </c>
    </row>
    <row r="33" spans="1:23" ht="16" x14ac:dyDescent="0.2">
      <c r="A33" s="63">
        <v>2014</v>
      </c>
      <c r="B33" s="26">
        <v>225455</v>
      </c>
      <c r="C33" s="27">
        <v>3538</v>
      </c>
      <c r="E33" s="26">
        <v>41038</v>
      </c>
      <c r="F33" s="28">
        <v>2280</v>
      </c>
      <c r="G33" s="29">
        <v>405</v>
      </c>
      <c r="I33" s="26">
        <v>4552</v>
      </c>
      <c r="J33" s="28">
        <v>7485</v>
      </c>
      <c r="K33" s="29">
        <v>40</v>
      </c>
      <c r="M33" s="26">
        <v>170100</v>
      </c>
      <c r="N33" s="28"/>
      <c r="O33" s="30">
        <v>3093</v>
      </c>
      <c r="Q33" s="26">
        <f>SUMIFS(Source!BM:BM,Source!BL:BL,A33)</f>
        <v>568</v>
      </c>
      <c r="U33" s="26">
        <f>SUMIFS(Source!BI:BI,Source!BH:BH,A33)</f>
        <v>0</v>
      </c>
    </row>
    <row r="35" spans="1:23" ht="14.25" customHeight="1" x14ac:dyDescent="0.15">
      <c r="A35" s="31" t="s">
        <v>97</v>
      </c>
      <c r="B35" s="31"/>
      <c r="C35" s="31"/>
      <c r="E35" s="31" t="s">
        <v>97</v>
      </c>
      <c r="F35" s="31"/>
      <c r="G35" s="31"/>
      <c r="I35" s="31" t="s">
        <v>97</v>
      </c>
      <c r="J35" s="31"/>
      <c r="K35" s="31"/>
      <c r="M35" s="31" t="s">
        <v>97</v>
      </c>
      <c r="N35" s="31"/>
      <c r="O35" s="31"/>
      <c r="Q35" s="31" t="s">
        <v>97</v>
      </c>
      <c r="R35" s="31"/>
      <c r="S35" s="31"/>
      <c r="U35" s="31" t="s">
        <v>97</v>
      </c>
      <c r="V35" s="31"/>
      <c r="W35" s="31"/>
    </row>
    <row r="36" spans="1:23" ht="14.25" customHeight="1" x14ac:dyDescent="0.15">
      <c r="A36" s="14"/>
      <c r="B36" s="14"/>
    </row>
    <row r="40" spans="1:23" ht="14.25" customHeight="1" x14ac:dyDescent="0.15"/>
    <row r="42" spans="1:23" ht="14.25" customHeight="1" x14ac:dyDescent="0.15"/>
    <row r="43" spans="1:23" ht="18" x14ac:dyDescent="0.2">
      <c r="L43" s="17"/>
      <c r="O43" s="18"/>
    </row>
    <row r="44" spans="1:23" x14ac:dyDescent="0.15">
      <c r="L44" s="80"/>
      <c r="M44" s="80"/>
      <c r="N44" s="80"/>
      <c r="O44" s="16"/>
    </row>
    <row r="46" spans="1:23" x14ac:dyDescent="0.15">
      <c r="L46" s="13"/>
      <c r="O46" s="19"/>
    </row>
    <row r="47" spans="1:23" x14ac:dyDescent="0.15">
      <c r="A47" s="15"/>
      <c r="B47" s="15"/>
    </row>
    <row r="53" spans="1:15" x14ac:dyDescent="0.15">
      <c r="A53" s="31" t="s">
        <v>31</v>
      </c>
      <c r="B53" s="4"/>
      <c r="C53" s="4"/>
      <c r="E53" s="31" t="s">
        <v>31</v>
      </c>
      <c r="F53" s="4"/>
      <c r="G53" s="4"/>
      <c r="I53" s="31" t="s">
        <v>31</v>
      </c>
      <c r="J53" s="4"/>
      <c r="K53" s="4"/>
      <c r="M53" s="31" t="s">
        <v>31</v>
      </c>
      <c r="N53" s="4"/>
      <c r="O53" s="4"/>
    </row>
    <row r="57" spans="1:15" x14ac:dyDescent="0.15">
      <c r="A57" s="13"/>
      <c r="B57" s="13"/>
      <c r="C57" s="3"/>
    </row>
    <row r="58" spans="1:15" x14ac:dyDescent="0.15">
      <c r="A58" s="35"/>
      <c r="B58" s="35"/>
      <c r="C58" s="35"/>
    </row>
    <row r="60" spans="1:15" ht="14.25" customHeight="1" x14ac:dyDescent="0.15">
      <c r="A60" s="13"/>
      <c r="B60" s="13"/>
      <c r="C60" s="3"/>
    </row>
    <row r="61" spans="1:15" ht="49" customHeight="1" x14ac:dyDescent="0.15">
      <c r="A61" s="80"/>
      <c r="B61" s="80"/>
      <c r="C61" s="80"/>
    </row>
    <row r="62" spans="1:15" x14ac:dyDescent="0.15">
      <c r="A62" s="35"/>
      <c r="B62" s="35"/>
      <c r="C62" s="35"/>
    </row>
    <row r="63" spans="1:15" ht="23.5" customHeight="1" x14ac:dyDescent="0.15"/>
    <row r="64" spans="1:15" x14ac:dyDescent="0.15">
      <c r="A64" s="31" t="s">
        <v>115</v>
      </c>
      <c r="B64" s="4"/>
      <c r="C64" s="4"/>
      <c r="E64" s="31" t="s">
        <v>115</v>
      </c>
      <c r="F64" s="4"/>
      <c r="G64" s="4"/>
      <c r="I64" s="31" t="s">
        <v>115</v>
      </c>
      <c r="J64" s="4"/>
      <c r="K64" s="4"/>
      <c r="M64" s="31" t="s">
        <v>115</v>
      </c>
      <c r="N64" s="4"/>
      <c r="O64" s="4"/>
    </row>
    <row r="65" spans="1:2" x14ac:dyDescent="0.15">
      <c r="A65" s="39"/>
      <c r="B65" s="39"/>
    </row>
    <row r="79" spans="1:2" x14ac:dyDescent="0.15">
      <c r="A79" s="40"/>
      <c r="B79" s="40"/>
    </row>
    <row r="80" spans="1:2" x14ac:dyDescent="0.15">
      <c r="A80" s="40"/>
      <c r="B80" s="40"/>
    </row>
    <row r="81" spans="1:8" x14ac:dyDescent="0.15">
      <c r="C81" s="21"/>
    </row>
    <row r="82" spans="1:8" x14ac:dyDescent="0.15">
      <c r="C82" s="21"/>
    </row>
    <row r="83" spans="1:8" x14ac:dyDescent="0.15">
      <c r="A83" s="41"/>
      <c r="B83" s="41"/>
    </row>
    <row r="85" spans="1:8" x14ac:dyDescent="0.15">
      <c r="D85" s="4"/>
    </row>
    <row r="86" spans="1:8" x14ac:dyDescent="0.15">
      <c r="D86" s="44"/>
      <c r="E86" s="44"/>
    </row>
    <row r="88" spans="1:8" x14ac:dyDescent="0.15">
      <c r="H88" s="46"/>
    </row>
    <row r="89" spans="1:8" x14ac:dyDescent="0.15">
      <c r="H89" s="46"/>
    </row>
    <row r="92" spans="1:8" x14ac:dyDescent="0.15">
      <c r="H92" s="45"/>
    </row>
    <row r="93" spans="1:8" x14ac:dyDescent="0.15">
      <c r="H93" s="45"/>
    </row>
    <row r="114" spans="1:26" x14ac:dyDescent="0.15">
      <c r="A114" s="31" t="s">
        <v>160</v>
      </c>
      <c r="B114" s="31"/>
      <c r="C114" s="4"/>
      <c r="E114" s="31" t="s">
        <v>143</v>
      </c>
      <c r="F114" s="4"/>
      <c r="G114" s="4"/>
      <c r="I114" s="31" t="s">
        <v>143</v>
      </c>
      <c r="J114" s="4"/>
      <c r="K114" s="4"/>
      <c r="M114" s="31" t="s">
        <v>143</v>
      </c>
      <c r="N114" s="4"/>
      <c r="O114" s="4"/>
      <c r="Q114" s="31" t="s">
        <v>143</v>
      </c>
      <c r="R114" s="4"/>
      <c r="S114" s="4"/>
      <c r="U114" s="31" t="s">
        <v>143</v>
      </c>
      <c r="V114" s="4"/>
      <c r="W114" s="4"/>
    </row>
    <row r="115" spans="1:26" x14ac:dyDescent="0.15">
      <c r="A115" s="44" t="s">
        <v>144</v>
      </c>
      <c r="B115" s="44">
        <f ca="1">YEAR(NOW())</f>
        <v>2019</v>
      </c>
      <c r="C115" s="44" t="s">
        <v>145</v>
      </c>
      <c r="D115" s="44">
        <f ca="1">MONTH(NOW())</f>
        <v>12</v>
      </c>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x14ac:dyDescent="0.15">
      <c r="A116" t="s">
        <v>162</v>
      </c>
      <c r="B116" s="20">
        <f ca="1">(B117-B118)/B118</f>
        <v>-0.20308471525118613</v>
      </c>
      <c r="E116" t="s">
        <v>162</v>
      </c>
      <c r="F116" s="20">
        <f ca="1">(F117-F118)/F118</f>
        <v>0.33632730241952813</v>
      </c>
      <c r="I116" t="s">
        <v>162</v>
      </c>
      <c r="J116" s="20">
        <f ca="1">(J117-J118)/J118</f>
        <v>-0.53402423735896365</v>
      </c>
      <c r="M116" t="s">
        <v>162</v>
      </c>
      <c r="N116" s="20">
        <f ca="1">(N117-N118)/N118</f>
        <v>-0.54087175698578938</v>
      </c>
      <c r="Q116" t="s">
        <v>162</v>
      </c>
      <c r="R116" s="20">
        <f ca="1">(R117-R118)/R118</f>
        <v>1.3164128595600677</v>
      </c>
      <c r="U116" t="s">
        <v>162</v>
      </c>
      <c r="V116" s="20">
        <f ca="1">(V117-V118)/V118</f>
        <v>1.1826568265682658</v>
      </c>
    </row>
    <row r="117" spans="1:26" x14ac:dyDescent="0.15">
      <c r="A117">
        <f ca="1">B115</f>
        <v>2019</v>
      </c>
      <c r="B117" s="24">
        <f ca="1">SUMIFS(Source!W:W,Source!U:U,"&lt;" &amp; D$115,Source!V:V,A117)</f>
        <v>104474</v>
      </c>
      <c r="E117">
        <f ca="1">B115</f>
        <v>2019</v>
      </c>
      <c r="F117" s="24">
        <f ca="1">SUMIFS(Source!AL:AL,Source!AJ:AJ,"&lt;" &amp; D$115,Source!AK:AK,E117)</f>
        <v>62190</v>
      </c>
      <c r="I117">
        <f ca="1">B115</f>
        <v>2019</v>
      </c>
      <c r="J117" s="24">
        <f ca="1">SUMIFS(Source!BD:BD,Source!BB:BB,"&lt;" &amp; D$115,Source!BC:BC,I117)</f>
        <v>27877</v>
      </c>
      <c r="M117">
        <f ca="1">B115</f>
        <v>2019</v>
      </c>
      <c r="N117" s="24">
        <f ca="1">SUMIFS(Source!AQ:AQ,Source!AO:AO,"&lt;" &amp; D$115,Source!AP:AP,M117)</f>
        <v>10565</v>
      </c>
      <c r="Q117">
        <f ca="1">B115</f>
        <v>2019</v>
      </c>
      <c r="R117" s="24">
        <f ca="1">SUMIFS(Source!BM:BM,Source!BK:BK,"&lt;" &amp; D$115,Source!BL:BL,Q117)</f>
        <v>2738</v>
      </c>
      <c r="U117">
        <f ca="1">B115</f>
        <v>2019</v>
      </c>
      <c r="V117" s="24">
        <f ca="1">SUMIFS(Source!BI:BI,Source!BG:BG,"&lt;" &amp; D$115,Source!BH:BH,U117)</f>
        <v>1183</v>
      </c>
    </row>
    <row r="118" spans="1:26" x14ac:dyDescent="0.15">
      <c r="A118">
        <f ca="1">A117-1</f>
        <v>2018</v>
      </c>
      <c r="B118" s="24">
        <f ca="1">SUMIFS(Source!W:W,Source!U:U,"&lt;" &amp; D$115,Source!V:V,A118)</f>
        <v>131098</v>
      </c>
      <c r="E118">
        <f ca="1">E117-1</f>
        <v>2018</v>
      </c>
      <c r="F118" s="24">
        <f ca="1">SUMIFS(Source!AL:AL,Source!AJ:AJ,"&lt;" &amp; D$115,Source!AK:AK,E118)</f>
        <v>46538</v>
      </c>
      <c r="I118">
        <f ca="1">I117-1</f>
        <v>2018</v>
      </c>
      <c r="J118" s="24">
        <f ca="1">SUMIFS(Source!BD:BD,Source!BB:BB,"&lt;" &amp; D$115,Source!BC:BC,I118)</f>
        <v>59825</v>
      </c>
      <c r="M118">
        <f ca="1">M117-1</f>
        <v>2018</v>
      </c>
      <c r="N118" s="24">
        <f ca="1">SUMIFS(Source!AQ:AQ,Source!AO:AO,"&lt;" &amp; D$115,Source!AP:AP,M118)</f>
        <v>23011</v>
      </c>
      <c r="Q118">
        <f ca="1">Q117-1</f>
        <v>2018</v>
      </c>
      <c r="R118" s="24">
        <f ca="1">SUMIFS(Source!BM:BM,Source!BK:BK,"&lt;" &amp; D$115,Source!BL:BL,Q118)</f>
        <v>1182</v>
      </c>
      <c r="U118">
        <f ca="1">U117-1</f>
        <v>2018</v>
      </c>
      <c r="V118" s="24">
        <f ca="1">SUMIFS(Source!BI:BI,Source!BG:BG,"&lt;" &amp; D$115,Source!BH:BH,U118)</f>
        <v>542</v>
      </c>
    </row>
    <row r="120" spans="1:26" x14ac:dyDescent="0.15">
      <c r="A120" s="64" t="s">
        <v>161</v>
      </c>
      <c r="B120" s="20">
        <f ca="1">(B121-B122)/B122</f>
        <v>-0.19863617386463794</v>
      </c>
      <c r="E120" s="64" t="s">
        <v>161</v>
      </c>
      <c r="F120" s="20">
        <f ca="1">(F121-F122)/F122</f>
        <v>0.67206683126458555</v>
      </c>
      <c r="I120" s="64" t="s">
        <v>161</v>
      </c>
      <c r="J120" s="47">
        <f ca="1">(J121-J122)/J122</f>
        <v>-0.57872595030196516</v>
      </c>
    </row>
    <row r="121" spans="1:26" x14ac:dyDescent="0.15">
      <c r="A121">
        <f ca="1">B115</f>
        <v>2019</v>
      </c>
      <c r="B121" s="24">
        <f ca="1">SUMIFS(Source!M:M,Source!K:K,"&lt;" &amp; D$115,Source!L:L,A121)</f>
        <v>86375</v>
      </c>
      <c r="E121">
        <f ca="1">B115</f>
        <v>2019</v>
      </c>
      <c r="F121" s="24">
        <f ca="1">SUMIFS(Source!AB:AB,Source!Z:Z,"&lt;" &amp; D$115,Source!AA:AA,E121)</f>
        <v>49438</v>
      </c>
      <c r="I121">
        <f ca="1">B115</f>
        <v>2019</v>
      </c>
      <c r="J121" s="24">
        <f ca="1">SUMIFS(Source!AV:AV,Source!AT:AT,"&lt;" &amp; D$115,Source!AU:AU,I121)</f>
        <v>22531</v>
      </c>
      <c r="M121" s="20"/>
    </row>
    <row r="122" spans="1:26" x14ac:dyDescent="0.15">
      <c r="A122">
        <f ca="1">A121-1</f>
        <v>2018</v>
      </c>
      <c r="B122" s="24">
        <f ca="1">SUMIFS(Source!M:M,Source!K:K,"&lt;" &amp; D$115,Source!L:L,A122)</f>
        <v>107785</v>
      </c>
      <c r="E122">
        <f ca="1">E121-1</f>
        <v>2018</v>
      </c>
      <c r="F122" s="24">
        <f ca="1">SUMIFS(Source!AB:AB,Source!Z:Z,"&lt;" &amp; D$115,Source!AA:AA,E122)</f>
        <v>29567</v>
      </c>
      <c r="I122">
        <f ca="1">I121-1</f>
        <v>2018</v>
      </c>
      <c r="J122" s="24">
        <f ca="1">SUMIFS(Source!AV:AV,Source!AT:AT,"&lt;" &amp; D$115,Source!AU:AU,I122)</f>
        <v>53483</v>
      </c>
    </row>
    <row r="124" spans="1:26" x14ac:dyDescent="0.15">
      <c r="A124" s="65" t="s">
        <v>163</v>
      </c>
      <c r="B124" s="20">
        <f ca="1">(B125-B126)/B126</f>
        <v>-0.22365203963453867</v>
      </c>
      <c r="E124" s="65" t="s">
        <v>163</v>
      </c>
      <c r="F124" s="20">
        <f ca="1">(F125-F126)/F126</f>
        <v>-0.24860055388604088</v>
      </c>
      <c r="I124" s="65" t="s">
        <v>163</v>
      </c>
      <c r="J124" s="20">
        <f ca="1">(J125-J126)/J126</f>
        <v>-0.15704824976348156</v>
      </c>
    </row>
    <row r="125" spans="1:26" x14ac:dyDescent="0.15">
      <c r="A125">
        <f ca="1">B115</f>
        <v>2019</v>
      </c>
      <c r="B125" s="24">
        <f ca="1">SUMIFS(Source!R:R,Source!P:P,"&lt;" &amp; D$115,Source!Q:Q,A125)</f>
        <v>18099</v>
      </c>
      <c r="E125">
        <f ca="1">B115</f>
        <v>2019</v>
      </c>
      <c r="F125" s="24">
        <f ca="1">SUMIFS(Source!AG:AG,Source!AE:AE,"&lt;" &amp; D$115,Source!AF:AF,E125)</f>
        <v>12752</v>
      </c>
      <c r="I125">
        <f ca="1">B115</f>
        <v>2019</v>
      </c>
      <c r="J125" s="24">
        <f ca="1">SUMIFS(Source!AZ:AZ,Source!AX:AX,"&lt;" &amp; D$115,Source!AY:AY,I125)</f>
        <v>5346</v>
      </c>
    </row>
    <row r="126" spans="1:26" x14ac:dyDescent="0.15">
      <c r="A126">
        <f ca="1">A125-1</f>
        <v>2018</v>
      </c>
      <c r="B126" s="24">
        <f ca="1">SUMIFS(Source!R:R,Source!P:P,"&lt;" &amp; D$115,Source!Q:Q,A126)</f>
        <v>23313</v>
      </c>
      <c r="E126">
        <f ca="1">E125-1</f>
        <v>2018</v>
      </c>
      <c r="F126" s="24">
        <f ca="1">SUMIFS(Source!AG:AG,Source!AE:AE,"&lt;" &amp; D$115,Source!AF:AF,E126)</f>
        <v>16971</v>
      </c>
      <c r="I126">
        <f ca="1">I125-1</f>
        <v>2018</v>
      </c>
      <c r="J126" s="24">
        <f ca="1">SUMIFS(Source!AZ:AZ,Source!AX:AX,"&lt;" &amp; D$115,Source!AY:AY,I126)</f>
        <v>6342</v>
      </c>
    </row>
    <row r="130" spans="5:15" x14ac:dyDescent="0.15">
      <c r="E130" s="31" t="s">
        <v>98</v>
      </c>
      <c r="F130" s="4"/>
      <c r="G130" s="4"/>
      <c r="I130" s="31" t="s">
        <v>98</v>
      </c>
      <c r="J130" s="4"/>
      <c r="K130" s="4"/>
      <c r="M130" s="31" t="s">
        <v>98</v>
      </c>
      <c r="N130" s="4"/>
      <c r="O130" s="4"/>
    </row>
  </sheetData>
  <mergeCells count="2">
    <mergeCell ref="A61:C61"/>
    <mergeCell ref="L44:N44"/>
  </mergeCells>
  <hyperlinks>
    <hyperlink ref="C25" r:id="rId1" xr:uid="{1438A6CE-EF45-44DC-B1E6-D6538A96B503}"/>
  </hyperlinks>
  <pageMargins left="0.7" right="0.7" top="0.75" bottom="0.75" header="0.3" footer="0.3"/>
  <pageSetup paperSize="9" scale="98"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F420D-3B9B-4FF2-97D9-DA4E494AAAD3}">
  <dimension ref="A1:BM262"/>
  <sheetViews>
    <sheetView topLeftCell="BC34" workbookViewId="0">
      <selection activeCell="BK55" sqref="BK7:BM55"/>
    </sheetView>
  </sheetViews>
  <sheetFormatPr baseColWidth="10" defaultColWidth="8.83203125" defaultRowHeight="14" x14ac:dyDescent="0.15"/>
  <cols>
    <col min="1" max="1" width="16.33203125" bestFit="1" customWidth="1"/>
    <col min="2" max="2" width="14.5" bestFit="1" customWidth="1"/>
    <col min="3" max="3" width="15" bestFit="1" customWidth="1"/>
    <col min="4" max="4" width="16.5" bestFit="1" customWidth="1"/>
    <col min="5" max="5" width="17.6640625" bestFit="1" customWidth="1"/>
    <col min="6" max="6" width="14" bestFit="1" customWidth="1"/>
    <col min="7" max="7" width="10.33203125" bestFit="1" customWidth="1"/>
    <col min="10" max="10" width="9" bestFit="1" customWidth="1"/>
    <col min="11" max="11" width="13.5" bestFit="1" customWidth="1"/>
    <col min="12" max="12" width="11.6640625" bestFit="1" customWidth="1"/>
    <col min="13" max="13" width="17.1640625" bestFit="1" customWidth="1"/>
    <col min="14" max="14" width="3.1640625" customWidth="1"/>
    <col min="15" max="15" width="9" bestFit="1" customWidth="1"/>
    <col min="16" max="16" width="13.5" bestFit="1" customWidth="1"/>
    <col min="17" max="17" width="11.6640625" bestFit="1" customWidth="1"/>
    <col min="18" max="18" width="17.1640625" bestFit="1" customWidth="1"/>
    <col min="19" max="19" width="3.33203125" customWidth="1"/>
    <col min="20" max="20" width="9" bestFit="1" customWidth="1"/>
    <col min="21" max="21" width="13.5" bestFit="1" customWidth="1"/>
    <col min="22" max="22" width="11.6640625" bestFit="1" customWidth="1"/>
    <col min="23" max="23" width="17.1640625" bestFit="1" customWidth="1"/>
    <col min="24" max="24" width="10.33203125" bestFit="1" customWidth="1"/>
    <col min="26" max="26" width="16.33203125" bestFit="1" customWidth="1"/>
    <col min="27" max="27" width="14.5" bestFit="1" customWidth="1"/>
    <col min="28" max="28" width="20.1640625" bestFit="1" customWidth="1"/>
    <col min="29" max="29" width="10.33203125" bestFit="1" customWidth="1"/>
    <col min="30" max="30" width="3.33203125" customWidth="1"/>
    <col min="31" max="31" width="16.33203125" bestFit="1" customWidth="1"/>
    <col min="32" max="32" width="14.5" bestFit="1" customWidth="1"/>
    <col min="33" max="33" width="20.1640625" bestFit="1" customWidth="1"/>
    <col min="34" max="34" width="10.33203125" bestFit="1" customWidth="1"/>
    <col min="35" max="35" width="3.33203125" customWidth="1"/>
    <col min="36" max="36" width="16.33203125" bestFit="1" customWidth="1"/>
    <col min="37" max="37" width="14.5" bestFit="1" customWidth="1"/>
    <col min="38" max="38" width="20.1640625" bestFit="1" customWidth="1"/>
    <col min="39" max="39" width="10.33203125" bestFit="1" customWidth="1"/>
    <col min="41" max="41" width="16.33203125" bestFit="1" customWidth="1"/>
    <col min="42" max="42" width="14.5" bestFit="1" customWidth="1"/>
    <col min="43" max="43" width="20.1640625" bestFit="1" customWidth="1"/>
    <col min="44" max="44" width="10.33203125" bestFit="1" customWidth="1"/>
    <col min="46" max="46" width="16.33203125" bestFit="1" customWidth="1"/>
    <col min="47" max="47" width="14.5" bestFit="1" customWidth="1"/>
    <col min="48" max="48" width="20.1640625" bestFit="1" customWidth="1"/>
    <col min="50" max="50" width="16.33203125" bestFit="1" customWidth="1"/>
    <col min="51" max="51" width="14.5" bestFit="1" customWidth="1"/>
    <col min="52" max="52" width="20.1640625" bestFit="1" customWidth="1"/>
    <col min="54" max="54" width="16.33203125" bestFit="1" customWidth="1"/>
    <col min="55" max="55" width="14.5" bestFit="1" customWidth="1"/>
    <col min="56" max="56" width="20.1640625" bestFit="1" customWidth="1"/>
    <col min="57" max="57" width="10.33203125" bestFit="1" customWidth="1"/>
    <col min="59" max="59" width="16.33203125" bestFit="1" customWidth="1"/>
    <col min="60" max="60" width="14.5" bestFit="1" customWidth="1"/>
    <col min="61" max="61" width="20.1640625" bestFit="1" customWidth="1"/>
    <col min="63" max="63" width="16.33203125" bestFit="1" customWidth="1"/>
    <col min="64" max="64" width="14.5" bestFit="1" customWidth="1"/>
    <col min="65" max="65" width="20.1640625" bestFit="1" customWidth="1"/>
  </cols>
  <sheetData>
    <row r="1" spans="1:65" x14ac:dyDescent="0.15">
      <c r="A1" t="s">
        <v>155</v>
      </c>
      <c r="B1" s="48" t="s">
        <v>156</v>
      </c>
    </row>
    <row r="4" spans="1:65" x14ac:dyDescent="0.15">
      <c r="A4" s="1" t="s">
        <v>30</v>
      </c>
      <c r="C4" t="s">
        <v>24</v>
      </c>
      <c r="D4" t="s">
        <v>25</v>
      </c>
      <c r="E4" t="s">
        <v>26</v>
      </c>
      <c r="J4" t="s">
        <v>112</v>
      </c>
      <c r="O4" t="s">
        <v>113</v>
      </c>
      <c r="T4" t="s">
        <v>114</v>
      </c>
      <c r="Z4" t="s">
        <v>121</v>
      </c>
      <c r="AE4" t="s">
        <v>120</v>
      </c>
      <c r="AJ4" t="s">
        <v>119</v>
      </c>
      <c r="AO4" t="s">
        <v>122</v>
      </c>
      <c r="AT4" t="s">
        <v>124</v>
      </c>
      <c r="AX4" t="s">
        <v>125</v>
      </c>
      <c r="BB4" t="s">
        <v>123</v>
      </c>
      <c r="BG4" t="s">
        <v>153</v>
      </c>
      <c r="BK4" t="s">
        <v>154</v>
      </c>
    </row>
    <row r="5" spans="1:65" x14ac:dyDescent="0.15">
      <c r="A5" t="s">
        <v>3</v>
      </c>
    </row>
    <row r="6" spans="1:65" x14ac:dyDescent="0.15">
      <c r="A6" t="s">
        <v>16</v>
      </c>
      <c r="B6" t="s">
        <v>17</v>
      </c>
      <c r="C6" t="s">
        <v>18</v>
      </c>
      <c r="D6" t="s">
        <v>19</v>
      </c>
      <c r="E6" t="s">
        <v>20</v>
      </c>
      <c r="F6" t="s">
        <v>21</v>
      </c>
      <c r="J6" t="s">
        <v>107</v>
      </c>
      <c r="K6" t="s">
        <v>108</v>
      </c>
      <c r="L6" t="s">
        <v>109</v>
      </c>
      <c r="M6" t="s">
        <v>110</v>
      </c>
      <c r="O6" t="s">
        <v>107</v>
      </c>
      <c r="P6" t="s">
        <v>108</v>
      </c>
      <c r="Q6" t="s">
        <v>109</v>
      </c>
      <c r="R6" t="s">
        <v>110</v>
      </c>
      <c r="T6" t="s">
        <v>107</v>
      </c>
      <c r="U6" t="s">
        <v>108</v>
      </c>
      <c r="V6" t="s">
        <v>109</v>
      </c>
      <c r="W6" t="s">
        <v>110</v>
      </c>
      <c r="X6" t="s">
        <v>95</v>
      </c>
      <c r="Z6" t="s">
        <v>16</v>
      </c>
      <c r="AA6" t="s">
        <v>17</v>
      </c>
      <c r="AB6" t="s">
        <v>37</v>
      </c>
      <c r="AC6" t="s">
        <v>95</v>
      </c>
      <c r="AJ6" t="s">
        <v>16</v>
      </c>
      <c r="AK6" t="s">
        <v>17</v>
      </c>
      <c r="AL6" t="s">
        <v>37</v>
      </c>
      <c r="AM6" t="s">
        <v>95</v>
      </c>
      <c r="AO6" t="s">
        <v>16</v>
      </c>
      <c r="AP6" t="s">
        <v>17</v>
      </c>
      <c r="AQ6" t="s">
        <v>37</v>
      </c>
      <c r="AR6" t="s">
        <v>95</v>
      </c>
      <c r="BB6" t="s">
        <v>16</v>
      </c>
      <c r="BC6" t="s">
        <v>17</v>
      </c>
      <c r="BD6" t="s">
        <v>37</v>
      </c>
      <c r="BE6" t="s">
        <v>95</v>
      </c>
      <c r="BG6">
        <v>1</v>
      </c>
      <c r="BH6" t="s">
        <v>126</v>
      </c>
      <c r="BK6" t="s">
        <v>16</v>
      </c>
      <c r="BL6" t="s">
        <v>17</v>
      </c>
      <c r="BM6" t="s">
        <v>37</v>
      </c>
    </row>
    <row r="7" spans="1:65" x14ac:dyDescent="0.15">
      <c r="A7" t="s">
        <v>29</v>
      </c>
      <c r="B7" t="s">
        <v>23</v>
      </c>
      <c r="C7" s="20">
        <v>0.75465838509316996</v>
      </c>
      <c r="D7" s="20">
        <v>0.12422360248446999</v>
      </c>
      <c r="E7" s="20">
        <v>0.12111801242236001</v>
      </c>
      <c r="F7">
        <v>0</v>
      </c>
      <c r="J7" s="23" t="s">
        <v>111</v>
      </c>
      <c r="K7">
        <v>1</v>
      </c>
      <c r="L7">
        <v>2015</v>
      </c>
      <c r="M7" s="24">
        <v>5637</v>
      </c>
      <c r="O7" s="23" t="s">
        <v>111</v>
      </c>
      <c r="P7">
        <v>1</v>
      </c>
      <c r="Q7">
        <v>2015</v>
      </c>
      <c r="R7" s="24">
        <v>1276</v>
      </c>
      <c r="T7" s="23" t="s">
        <v>111</v>
      </c>
      <c r="U7">
        <v>1</v>
      </c>
      <c r="V7">
        <v>2015</v>
      </c>
      <c r="W7" s="24">
        <v>6913</v>
      </c>
      <c r="X7" s="34" t="str">
        <f>VLOOKUP(timeseries_widget_id_120709_sv_id_11_population_group_4797_2C4798_frequency_mont[[#This Row],[Value.month]],Admin_Months,2)&amp;"-"&amp;timeseries_widget_id_120709_sv_id_11_population_group_4797_2C4798_frequency_mont[[#This Row],[Value.year]]</f>
        <v>Jan-2015</v>
      </c>
      <c r="Z7">
        <v>1</v>
      </c>
      <c r="AA7">
        <v>2014</v>
      </c>
      <c r="AB7" s="24">
        <v>955</v>
      </c>
      <c r="AC7" s="34" t="str">
        <f>VLOOKUP(timeseries_widget_id_126513_geo_id_640_sv_id_11_population_group_4797_frequency[[#This Row],[Column1.month]],Admin_Months,2)&amp;"-"&amp;timeseries_widget_id_126513_geo_id_640_sv_id_11_population_group_4797_frequency[[#This Row],[Column1.year]]</f>
        <v>Jan-2014</v>
      </c>
      <c r="AJ7">
        <v>1</v>
      </c>
      <c r="AK7">
        <v>2014</v>
      </c>
      <c r="AL7" s="24">
        <v>955</v>
      </c>
      <c r="AM7" s="34" t="str">
        <f>VLOOKUP(timeseries_widget_id_126502_geo_id_640_sv_id_11_population_group_4797_2C4798_fre[[#This Row],[Column1.month]],Admin_Months,2)&amp;"-"&amp;timeseries_widget_id_126502_geo_id_640_sv_id_11_population_group_4797_2C4798_fre[[#This Row],[Column1.year]]</f>
        <v>Jan-2014</v>
      </c>
      <c r="AO7">
        <v>1</v>
      </c>
      <c r="AP7">
        <v>2014</v>
      </c>
      <c r="AQ7" s="24">
        <v>2171</v>
      </c>
      <c r="AR7" s="23" t="str">
        <f>VLOOKUP(timeseries_widget_id_126376_geo_id_656_sv_id_11_population_group_4797_frequency[[#This Row],[Column1.month]],Admin_Months,2)&amp;"-"&amp;timeseries_widget_id_126376_geo_id_656_sv_id_11_population_group_4797_frequency[[#This Row],[Column1.year]]</f>
        <v>Jan-2014</v>
      </c>
      <c r="BB7">
        <v>1</v>
      </c>
      <c r="BC7">
        <v>2014</v>
      </c>
      <c r="BD7" s="24">
        <v>574</v>
      </c>
      <c r="BE7" s="23" t="str">
        <f>VLOOKUP(timeseries_widget_id_122786_geo_id_729_sv_id_11_population_group_4797_2C4798_fre[[#This Row],[Column1.month]],Admin_Months,2)&amp;"-"&amp;timeseries_widget_id_122786_geo_id_729_sv_id_11_population_group_4797_2C4798_fre[[#This Row],[Column1.year]]</f>
        <v>Jan-2014</v>
      </c>
      <c r="BG7">
        <v>2</v>
      </c>
      <c r="BH7" t="s">
        <v>127</v>
      </c>
      <c r="BK7">
        <v>1</v>
      </c>
      <c r="BL7">
        <v>2014</v>
      </c>
      <c r="BM7">
        <v>0</v>
      </c>
    </row>
    <row r="8" spans="1:65" x14ac:dyDescent="0.15">
      <c r="J8" s="23" t="s">
        <v>111</v>
      </c>
      <c r="K8">
        <v>2</v>
      </c>
      <c r="L8">
        <v>2015</v>
      </c>
      <c r="M8" s="24">
        <v>7298</v>
      </c>
      <c r="O8" s="23" t="s">
        <v>111</v>
      </c>
      <c r="P8">
        <v>2</v>
      </c>
      <c r="Q8">
        <v>2015</v>
      </c>
      <c r="R8" s="24">
        <v>602</v>
      </c>
      <c r="T8" s="23" t="s">
        <v>111</v>
      </c>
      <c r="U8">
        <v>2</v>
      </c>
      <c r="V8">
        <v>2015</v>
      </c>
      <c r="W8" s="24">
        <v>7900</v>
      </c>
      <c r="X8" s="34" t="str">
        <f>VLOOKUP(timeseries_widget_id_120709_sv_id_11_population_group_4797_2C4798_frequency_mont[[#This Row],[Value.month]],Admin_Months,2)&amp;"-"&amp;timeseries_widget_id_120709_sv_id_11_population_group_4797_2C4798_frequency_mont[[#This Row],[Value.year]]</f>
        <v>Feb-2015</v>
      </c>
      <c r="Z8">
        <v>2</v>
      </c>
      <c r="AA8">
        <v>2014</v>
      </c>
      <c r="AB8" s="24">
        <v>1001</v>
      </c>
      <c r="AC8" s="34" t="str">
        <f>VLOOKUP(timeseries_widget_id_126513_geo_id_640_sv_id_11_population_group_4797_frequency[[#This Row],[Column1.month]],Admin_Months,2)&amp;"-"&amp;timeseries_widget_id_126513_geo_id_640_sv_id_11_population_group_4797_frequency[[#This Row],[Column1.year]]</f>
        <v>Feb-2014</v>
      </c>
      <c r="AJ8">
        <v>2</v>
      </c>
      <c r="AK8">
        <v>2014</v>
      </c>
      <c r="AL8" s="24">
        <v>1001</v>
      </c>
      <c r="AM8" s="34" t="str">
        <f>VLOOKUP(timeseries_widget_id_126502_geo_id_640_sv_id_11_population_group_4797_2C4798_fre[[#This Row],[Column1.month]],Admin_Months,2)&amp;"-"&amp;timeseries_widget_id_126502_geo_id_640_sv_id_11_population_group_4797_2C4798_fre[[#This Row],[Column1.year]]</f>
        <v>Feb-2014</v>
      </c>
      <c r="AO8">
        <v>2</v>
      </c>
      <c r="AP8">
        <v>2014</v>
      </c>
      <c r="AQ8" s="24">
        <v>3335</v>
      </c>
      <c r="AR8" s="23" t="str">
        <f>VLOOKUP(timeseries_widget_id_126376_geo_id_656_sv_id_11_population_group_4797_frequency[[#This Row],[Column1.month]],Admin_Months,2)&amp;"-"&amp;timeseries_widget_id_126376_geo_id_656_sv_id_11_population_group_4797_frequency[[#This Row],[Column1.year]]</f>
        <v>Feb-2014</v>
      </c>
      <c r="BB8">
        <v>2</v>
      </c>
      <c r="BC8">
        <v>2014</v>
      </c>
      <c r="BD8" s="24">
        <v>704</v>
      </c>
      <c r="BE8" s="23" t="str">
        <f>VLOOKUP(timeseries_widget_id_122786_geo_id_729_sv_id_11_population_group_4797_2C4798_fre[[#This Row],[Column1.month]],Admin_Months,2)&amp;"-"&amp;timeseries_widget_id_122786_geo_id_729_sv_id_11_population_group_4797_2C4798_fre[[#This Row],[Column1.year]]</f>
        <v>Feb-2014</v>
      </c>
      <c r="BG8">
        <v>3</v>
      </c>
      <c r="BH8" t="s">
        <v>128</v>
      </c>
      <c r="BK8">
        <v>2</v>
      </c>
      <c r="BL8">
        <v>2014</v>
      </c>
      <c r="BM8">
        <v>0</v>
      </c>
    </row>
    <row r="9" spans="1:65" x14ac:dyDescent="0.15">
      <c r="A9" t="s">
        <v>1</v>
      </c>
      <c r="J9" s="23" t="s">
        <v>111</v>
      </c>
      <c r="K9">
        <v>3</v>
      </c>
      <c r="L9">
        <v>2015</v>
      </c>
      <c r="M9" s="24">
        <v>10481</v>
      </c>
      <c r="O9" s="23" t="s">
        <v>111</v>
      </c>
      <c r="P9">
        <v>3</v>
      </c>
      <c r="Q9">
        <v>2015</v>
      </c>
      <c r="R9" s="24">
        <v>793</v>
      </c>
      <c r="T9" s="23" t="s">
        <v>111</v>
      </c>
      <c r="U9">
        <v>3</v>
      </c>
      <c r="V9">
        <v>2015</v>
      </c>
      <c r="W9" s="24">
        <v>11274</v>
      </c>
      <c r="X9" s="34" t="str">
        <f>VLOOKUP(timeseries_widget_id_120709_sv_id_11_population_group_4797_2C4798_frequency_mont[[#This Row],[Value.month]],Admin_Months,2)&amp;"-"&amp;timeseries_widget_id_120709_sv_id_11_population_group_4797_2C4798_frequency_mont[[#This Row],[Value.year]]</f>
        <v>Mar-2015</v>
      </c>
      <c r="Z9">
        <v>3</v>
      </c>
      <c r="AA9">
        <v>2014</v>
      </c>
      <c r="AB9" s="24">
        <v>1501</v>
      </c>
      <c r="AC9" s="34" t="str">
        <f>VLOOKUP(timeseries_widget_id_126513_geo_id_640_sv_id_11_population_group_4797_frequency[[#This Row],[Column1.month]],Admin_Months,2)&amp;"-"&amp;timeseries_widget_id_126513_geo_id_640_sv_id_11_population_group_4797_frequency[[#This Row],[Column1.year]]</f>
        <v>Mar-2014</v>
      </c>
      <c r="AJ9">
        <v>3</v>
      </c>
      <c r="AK9">
        <v>2014</v>
      </c>
      <c r="AL9" s="24">
        <v>1501</v>
      </c>
      <c r="AM9" s="34" t="str">
        <f>VLOOKUP(timeseries_widget_id_126502_geo_id_640_sv_id_11_population_group_4797_2C4798_fre[[#This Row],[Column1.month]],Admin_Months,2)&amp;"-"&amp;timeseries_widget_id_126502_geo_id_640_sv_id_11_population_group_4797_2C4798_fre[[#This Row],[Column1.year]]</f>
        <v>Mar-2014</v>
      </c>
      <c r="AO9">
        <v>3</v>
      </c>
      <c r="AP9">
        <v>2014</v>
      </c>
      <c r="AQ9" s="24">
        <v>5459</v>
      </c>
      <c r="AR9" s="23" t="str">
        <f>VLOOKUP(timeseries_widget_id_126376_geo_id_656_sv_id_11_population_group_4797_frequency[[#This Row],[Column1.month]],Admin_Months,2)&amp;"-"&amp;timeseries_widget_id_126376_geo_id_656_sv_id_11_population_group_4797_frequency[[#This Row],[Column1.year]]</f>
        <v>Mar-2014</v>
      </c>
      <c r="BB9">
        <v>3</v>
      </c>
      <c r="BC9">
        <v>2014</v>
      </c>
      <c r="BD9" s="24">
        <v>1329</v>
      </c>
      <c r="BE9" s="23" t="str">
        <f>VLOOKUP(timeseries_widget_id_122786_geo_id_729_sv_id_11_population_group_4797_2C4798_fre[[#This Row],[Column1.month]],Admin_Months,2)&amp;"-"&amp;timeseries_widget_id_122786_geo_id_729_sv_id_11_population_group_4797_2C4798_fre[[#This Row],[Column1.year]]</f>
        <v>Mar-2014</v>
      </c>
      <c r="BG9">
        <v>4</v>
      </c>
      <c r="BH9" t="s">
        <v>129</v>
      </c>
      <c r="BK9">
        <v>3</v>
      </c>
      <c r="BL9">
        <v>2014</v>
      </c>
      <c r="BM9">
        <v>91</v>
      </c>
    </row>
    <row r="10" spans="1:65" x14ac:dyDescent="0.15">
      <c r="A10" t="s">
        <v>16</v>
      </c>
      <c r="B10" t="s">
        <v>17</v>
      </c>
      <c r="C10" t="s">
        <v>18</v>
      </c>
      <c r="D10" t="s">
        <v>19</v>
      </c>
      <c r="E10" t="s">
        <v>20</v>
      </c>
      <c r="F10" t="s">
        <v>21</v>
      </c>
      <c r="J10" s="23" t="s">
        <v>111</v>
      </c>
      <c r="K10">
        <v>5</v>
      </c>
      <c r="L10">
        <v>2015</v>
      </c>
      <c r="M10" s="24">
        <v>39693</v>
      </c>
      <c r="O10" s="23" t="s">
        <v>111</v>
      </c>
      <c r="P10">
        <v>4</v>
      </c>
      <c r="Q10">
        <v>2015</v>
      </c>
      <c r="R10" s="24">
        <v>1142</v>
      </c>
      <c r="T10" s="23" t="s">
        <v>111</v>
      </c>
      <c r="U10">
        <v>5</v>
      </c>
      <c r="V10">
        <v>2015</v>
      </c>
      <c r="W10" s="24">
        <v>40559</v>
      </c>
      <c r="X10" s="34" t="str">
        <f>VLOOKUP(timeseries_widget_id_120709_sv_id_11_population_group_4797_2C4798_frequency_mont[[#This Row],[Value.month]],Admin_Months,2)&amp;"-"&amp;timeseries_widget_id_120709_sv_id_11_population_group_4797_2C4798_frequency_mont[[#This Row],[Value.year]]</f>
        <v>May-2015</v>
      </c>
      <c r="Z10">
        <v>4</v>
      </c>
      <c r="AA10">
        <v>2014</v>
      </c>
      <c r="AB10" s="24">
        <v>1257</v>
      </c>
      <c r="AC10" s="34" t="str">
        <f>VLOOKUP(timeseries_widget_id_126513_geo_id_640_sv_id_11_population_group_4797_frequency[[#This Row],[Column1.month]],Admin_Months,2)&amp;"-"&amp;timeseries_widget_id_126513_geo_id_640_sv_id_11_population_group_4797_frequency[[#This Row],[Column1.year]]</f>
        <v>Apr-2014</v>
      </c>
      <c r="AJ10">
        <v>4</v>
      </c>
      <c r="AK10">
        <v>2014</v>
      </c>
      <c r="AL10" s="24">
        <v>1257</v>
      </c>
      <c r="AM10" s="34" t="str">
        <f>VLOOKUP(timeseries_widget_id_126502_geo_id_640_sv_id_11_population_group_4797_2C4798_fre[[#This Row],[Column1.month]],Admin_Months,2)&amp;"-"&amp;timeseries_widget_id_126502_geo_id_640_sv_id_11_population_group_4797_2C4798_fre[[#This Row],[Column1.year]]</f>
        <v>Apr-2014</v>
      </c>
      <c r="AO10">
        <v>4</v>
      </c>
      <c r="AP10">
        <v>2014</v>
      </c>
      <c r="AQ10" s="24">
        <v>15679</v>
      </c>
      <c r="AR10" s="23" t="str">
        <f>VLOOKUP(timeseries_widget_id_126376_geo_id_656_sv_id_11_population_group_4797_frequency[[#This Row],[Column1.month]],Admin_Months,2)&amp;"-"&amp;timeseries_widget_id_126376_geo_id_656_sv_id_11_population_group_4797_frequency[[#This Row],[Column1.year]]</f>
        <v>Apr-2014</v>
      </c>
      <c r="BB10">
        <v>4</v>
      </c>
      <c r="BC10">
        <v>2014</v>
      </c>
      <c r="BD10" s="24">
        <v>781</v>
      </c>
      <c r="BE10" s="23" t="str">
        <f>VLOOKUP(timeseries_widget_id_122786_geo_id_729_sv_id_11_population_group_4797_2C4798_fre[[#This Row],[Column1.month]],Admin_Months,2)&amp;"-"&amp;timeseries_widget_id_122786_geo_id_729_sv_id_11_population_group_4797_2C4798_fre[[#This Row],[Column1.year]]</f>
        <v>Apr-2014</v>
      </c>
      <c r="BG10">
        <v>5</v>
      </c>
      <c r="BH10" t="s">
        <v>130</v>
      </c>
      <c r="BK10">
        <v>4</v>
      </c>
      <c r="BL10">
        <v>2014</v>
      </c>
      <c r="BM10">
        <v>0</v>
      </c>
    </row>
    <row r="11" spans="1:65" x14ac:dyDescent="0.15">
      <c r="A11" t="s">
        <v>27</v>
      </c>
      <c r="B11" t="s">
        <v>23</v>
      </c>
      <c r="C11" s="20">
        <v>0.40638404760984997</v>
      </c>
      <c r="D11" s="20">
        <v>0.2329997037266</v>
      </c>
      <c r="E11" s="20">
        <v>0.36061624866355002</v>
      </c>
      <c r="F11">
        <v>0</v>
      </c>
      <c r="J11" s="23" t="s">
        <v>111</v>
      </c>
      <c r="K11">
        <v>6</v>
      </c>
      <c r="L11">
        <v>2015</v>
      </c>
      <c r="M11" s="24">
        <v>54681</v>
      </c>
      <c r="O11" s="23" t="s">
        <v>111</v>
      </c>
      <c r="P11">
        <v>5</v>
      </c>
      <c r="Q11">
        <v>2015</v>
      </c>
      <c r="R11" s="24">
        <v>866</v>
      </c>
      <c r="T11" s="23" t="s">
        <v>111</v>
      </c>
      <c r="U11">
        <v>6</v>
      </c>
      <c r="V11">
        <v>2015</v>
      </c>
      <c r="W11" s="24">
        <v>55613</v>
      </c>
      <c r="X11" s="34" t="str">
        <f>VLOOKUP(timeseries_widget_id_120709_sv_id_11_population_group_4797_2C4798_frequency_mont[[#This Row],[Value.month]],Admin_Months,2)&amp;"-"&amp;timeseries_widget_id_120709_sv_id_11_population_group_4797_2C4798_frequency_mont[[#This Row],[Value.year]]</f>
        <v>Jun-2015</v>
      </c>
      <c r="Z11">
        <v>5</v>
      </c>
      <c r="AA11">
        <v>2014</v>
      </c>
      <c r="AB11" s="24">
        <v>1703</v>
      </c>
      <c r="AC11" s="34" t="str">
        <f>VLOOKUP(timeseries_widget_id_126513_geo_id_640_sv_id_11_population_group_4797_frequency[[#This Row],[Column1.month]],Admin_Months,2)&amp;"-"&amp;timeseries_widget_id_126513_geo_id_640_sv_id_11_population_group_4797_frequency[[#This Row],[Column1.year]]</f>
        <v>May-2014</v>
      </c>
      <c r="AJ11">
        <v>5</v>
      </c>
      <c r="AK11">
        <v>2014</v>
      </c>
      <c r="AL11" s="24">
        <v>1703</v>
      </c>
      <c r="AM11" s="34" t="str">
        <f>VLOOKUP(timeseries_widget_id_126502_geo_id_640_sv_id_11_population_group_4797_2C4798_fre[[#This Row],[Column1.month]],Admin_Months,2)&amp;"-"&amp;timeseries_widget_id_126502_geo_id_640_sv_id_11_population_group_4797_2C4798_fre[[#This Row],[Column1.year]]</f>
        <v>May-2014</v>
      </c>
      <c r="AO11">
        <v>5</v>
      </c>
      <c r="AP11">
        <v>2014</v>
      </c>
      <c r="AQ11" s="24">
        <v>14599</v>
      </c>
      <c r="AR11" s="23" t="str">
        <f>VLOOKUP(timeseries_widget_id_126376_geo_id_656_sv_id_11_population_group_4797_frequency[[#This Row],[Column1.month]],Admin_Months,2)&amp;"-"&amp;timeseries_widget_id_126376_geo_id_656_sv_id_11_population_group_4797_frequency[[#This Row],[Column1.year]]</f>
        <v>May-2014</v>
      </c>
      <c r="BB11">
        <v>5</v>
      </c>
      <c r="BC11">
        <v>2014</v>
      </c>
      <c r="BD11" s="24">
        <v>1358</v>
      </c>
      <c r="BE11" s="23" t="str">
        <f>VLOOKUP(timeseries_widget_id_122786_geo_id_729_sv_id_11_population_group_4797_2C4798_fre[[#This Row],[Column1.month]],Admin_Months,2)&amp;"-"&amp;timeseries_widget_id_122786_geo_id_729_sv_id_11_population_group_4797_2C4798_fre[[#This Row],[Column1.year]]</f>
        <v>May-2014</v>
      </c>
      <c r="BG11">
        <v>6</v>
      </c>
      <c r="BH11" t="s">
        <v>131</v>
      </c>
      <c r="BK11">
        <v>5</v>
      </c>
      <c r="BL11">
        <v>2014</v>
      </c>
      <c r="BM11">
        <v>0</v>
      </c>
    </row>
    <row r="12" spans="1:65" x14ac:dyDescent="0.15">
      <c r="J12" s="23" t="s">
        <v>111</v>
      </c>
      <c r="K12">
        <v>7</v>
      </c>
      <c r="L12">
        <v>2015</v>
      </c>
      <c r="M12" s="24">
        <v>78518</v>
      </c>
      <c r="O12" s="23" t="s">
        <v>111</v>
      </c>
      <c r="P12">
        <v>6</v>
      </c>
      <c r="Q12">
        <v>2015</v>
      </c>
      <c r="R12" s="24">
        <v>932</v>
      </c>
      <c r="T12" s="23" t="s">
        <v>111</v>
      </c>
      <c r="U12">
        <v>7</v>
      </c>
      <c r="V12">
        <v>2015</v>
      </c>
      <c r="W12" s="24">
        <v>79380</v>
      </c>
      <c r="X12" s="34" t="str">
        <f>VLOOKUP(timeseries_widget_id_120709_sv_id_11_population_group_4797_2C4798_frequency_mont[[#This Row],[Value.month]],Admin_Months,2)&amp;"-"&amp;timeseries_widget_id_120709_sv_id_11_population_group_4797_2C4798_frequency_mont[[#This Row],[Value.year]]</f>
        <v>Jul-2015</v>
      </c>
      <c r="Z12">
        <v>6</v>
      </c>
      <c r="AA12">
        <v>2014</v>
      </c>
      <c r="AB12" s="24">
        <v>3198</v>
      </c>
      <c r="AC12" s="34" t="str">
        <f>VLOOKUP(timeseries_widget_id_126513_geo_id_640_sv_id_11_population_group_4797_frequency[[#This Row],[Column1.month]],Admin_Months,2)&amp;"-"&amp;timeseries_widget_id_126513_geo_id_640_sv_id_11_population_group_4797_frequency[[#This Row],[Column1.year]]</f>
        <v>Jun-2014</v>
      </c>
      <c r="AJ12">
        <v>6</v>
      </c>
      <c r="AK12">
        <v>2014</v>
      </c>
      <c r="AL12" s="24">
        <v>3198</v>
      </c>
      <c r="AM12" s="34" t="str">
        <f>VLOOKUP(timeseries_widget_id_126502_geo_id_640_sv_id_11_population_group_4797_2C4798_fre[[#This Row],[Column1.month]],Admin_Months,2)&amp;"-"&amp;timeseries_widget_id_126502_geo_id_640_sv_id_11_population_group_4797_2C4798_fre[[#This Row],[Column1.year]]</f>
        <v>Jun-2014</v>
      </c>
      <c r="AO12">
        <v>6</v>
      </c>
      <c r="AP12">
        <v>2014</v>
      </c>
      <c r="AQ12" s="24">
        <v>22641</v>
      </c>
      <c r="AR12" s="23" t="str">
        <f>VLOOKUP(timeseries_widget_id_126376_geo_id_656_sv_id_11_population_group_4797_frequency[[#This Row],[Column1.month]],Admin_Months,2)&amp;"-"&amp;timeseries_widget_id_126376_geo_id_656_sv_id_11_population_group_4797_frequency[[#This Row],[Column1.year]]</f>
        <v>Jun-2014</v>
      </c>
      <c r="BB12">
        <v>6</v>
      </c>
      <c r="BC12">
        <v>2014</v>
      </c>
      <c r="BD12" s="24">
        <v>521</v>
      </c>
      <c r="BE12" s="23" t="str">
        <f>VLOOKUP(timeseries_widget_id_122786_geo_id_729_sv_id_11_population_group_4797_2C4798_fre[[#This Row],[Column1.month]],Admin_Months,2)&amp;"-"&amp;timeseries_widget_id_122786_geo_id_729_sv_id_11_population_group_4797_2C4798_fre[[#This Row],[Column1.year]]</f>
        <v>Jun-2014</v>
      </c>
      <c r="BG12">
        <v>7</v>
      </c>
      <c r="BH12" t="s">
        <v>132</v>
      </c>
      <c r="BK12">
        <v>6</v>
      </c>
      <c r="BL12">
        <v>2014</v>
      </c>
      <c r="BM12">
        <v>136</v>
      </c>
    </row>
    <row r="13" spans="1:65" x14ac:dyDescent="0.15">
      <c r="A13" t="s">
        <v>2</v>
      </c>
      <c r="J13" s="23" t="s">
        <v>111</v>
      </c>
      <c r="K13">
        <v>8</v>
      </c>
      <c r="L13">
        <v>2015</v>
      </c>
      <c r="M13" s="24">
        <v>130924</v>
      </c>
      <c r="O13" s="23" t="s">
        <v>111</v>
      </c>
      <c r="P13">
        <v>7</v>
      </c>
      <c r="Q13">
        <v>2015</v>
      </c>
      <c r="R13" s="24">
        <v>862</v>
      </c>
      <c r="T13" s="23" t="s">
        <v>111</v>
      </c>
      <c r="U13">
        <v>8</v>
      </c>
      <c r="V13">
        <v>2015</v>
      </c>
      <c r="W13" s="24">
        <v>131786</v>
      </c>
      <c r="X13" s="34" t="str">
        <f>VLOOKUP(timeseries_widget_id_120709_sv_id_11_population_group_4797_2C4798_frequency_mont[[#This Row],[Value.month]],Admin_Months,2)&amp;"-"&amp;timeseries_widget_id_120709_sv_id_11_population_group_4797_2C4798_frequency_mont[[#This Row],[Value.year]]</f>
        <v>Aug-2015</v>
      </c>
      <c r="Z13">
        <v>7</v>
      </c>
      <c r="AA13">
        <v>2014</v>
      </c>
      <c r="AB13" s="24">
        <v>3927</v>
      </c>
      <c r="AC13" s="34" t="str">
        <f>VLOOKUP(timeseries_widget_id_126513_geo_id_640_sv_id_11_population_group_4797_frequency[[#This Row],[Column1.month]],Admin_Months,2)&amp;"-"&amp;timeseries_widget_id_126513_geo_id_640_sv_id_11_population_group_4797_frequency[[#This Row],[Column1.year]]</f>
        <v>Jul-2014</v>
      </c>
      <c r="AJ13">
        <v>7</v>
      </c>
      <c r="AK13">
        <v>2014</v>
      </c>
      <c r="AL13" s="24">
        <v>3927</v>
      </c>
      <c r="AM13" s="34" t="str">
        <f>VLOOKUP(timeseries_widget_id_126502_geo_id_640_sv_id_11_population_group_4797_2C4798_fre[[#This Row],[Column1.month]],Admin_Months,2)&amp;"-"&amp;timeseries_widget_id_126502_geo_id_640_sv_id_11_population_group_4797_2C4798_fre[[#This Row],[Column1.year]]</f>
        <v>Jul-2014</v>
      </c>
      <c r="AO13">
        <v>7</v>
      </c>
      <c r="AP13">
        <v>2014</v>
      </c>
      <c r="AQ13" s="24">
        <v>24031</v>
      </c>
      <c r="AR13" s="23" t="str">
        <f>VLOOKUP(timeseries_widget_id_126376_geo_id_656_sv_id_11_population_group_4797_frequency[[#This Row],[Column1.month]],Admin_Months,2)&amp;"-"&amp;timeseries_widget_id_126376_geo_id_656_sv_id_11_population_group_4797_frequency[[#This Row],[Column1.year]]</f>
        <v>Jul-2014</v>
      </c>
      <c r="BB13">
        <v>7</v>
      </c>
      <c r="BC13">
        <v>2014</v>
      </c>
      <c r="BD13" s="24">
        <v>592</v>
      </c>
      <c r="BE13" s="23" t="str">
        <f>VLOOKUP(timeseries_widget_id_122786_geo_id_729_sv_id_11_population_group_4797_2C4798_fre[[#This Row],[Column1.month]],Admin_Months,2)&amp;"-"&amp;timeseries_widget_id_122786_geo_id_729_sv_id_11_population_group_4797_2C4798_fre[[#This Row],[Column1.year]]</f>
        <v>Jul-2014</v>
      </c>
      <c r="BG13">
        <v>8</v>
      </c>
      <c r="BH13" t="s">
        <v>133</v>
      </c>
      <c r="BK13">
        <v>7</v>
      </c>
      <c r="BL13">
        <v>2014</v>
      </c>
      <c r="BM13">
        <v>81</v>
      </c>
    </row>
    <row r="14" spans="1:65" x14ac:dyDescent="0.15">
      <c r="A14" t="s">
        <v>16</v>
      </c>
      <c r="B14" t="s">
        <v>17</v>
      </c>
      <c r="C14" t="s">
        <v>18</v>
      </c>
      <c r="D14" t="s">
        <v>19</v>
      </c>
      <c r="E14" t="s">
        <v>20</v>
      </c>
      <c r="F14" t="s">
        <v>21</v>
      </c>
      <c r="J14" s="23" t="s">
        <v>111</v>
      </c>
      <c r="K14">
        <v>9</v>
      </c>
      <c r="L14">
        <v>2015</v>
      </c>
      <c r="M14" s="24">
        <v>163742</v>
      </c>
      <c r="O14" s="23" t="s">
        <v>111</v>
      </c>
      <c r="P14">
        <v>8</v>
      </c>
      <c r="Q14">
        <v>2015</v>
      </c>
      <c r="R14" s="24">
        <v>862</v>
      </c>
      <c r="T14" s="23" t="s">
        <v>111</v>
      </c>
      <c r="U14">
        <v>9</v>
      </c>
      <c r="V14">
        <v>2015</v>
      </c>
      <c r="W14" s="24">
        <v>164774</v>
      </c>
      <c r="X14" s="34" t="str">
        <f>VLOOKUP(timeseries_widget_id_120709_sv_id_11_population_group_4797_2C4798_frequency_mont[[#This Row],[Value.month]],Admin_Months,2)&amp;"-"&amp;timeseries_widget_id_120709_sv_id_11_population_group_4797_2C4798_frequency_mont[[#This Row],[Value.year]]</f>
        <v>Sep-2015</v>
      </c>
      <c r="Z14">
        <v>8</v>
      </c>
      <c r="AA14">
        <v>2014</v>
      </c>
      <c r="AB14" s="24">
        <v>6742</v>
      </c>
      <c r="AC14" s="34" t="str">
        <f>VLOOKUP(timeseries_widget_id_126513_geo_id_640_sv_id_11_population_group_4797_frequency[[#This Row],[Column1.month]],Admin_Months,2)&amp;"-"&amp;timeseries_widget_id_126513_geo_id_640_sv_id_11_population_group_4797_frequency[[#This Row],[Column1.year]]</f>
        <v>Aug-2014</v>
      </c>
      <c r="AJ14">
        <v>8</v>
      </c>
      <c r="AK14">
        <v>2014</v>
      </c>
      <c r="AL14" s="24">
        <v>6742</v>
      </c>
      <c r="AM14" s="34" t="str">
        <f>VLOOKUP(timeseries_widget_id_126502_geo_id_640_sv_id_11_population_group_4797_2C4798_fre[[#This Row],[Column1.month]],Admin_Months,2)&amp;"-"&amp;timeseries_widget_id_126502_geo_id_640_sv_id_11_population_group_4797_2C4798_fre[[#This Row],[Column1.year]]</f>
        <v>Aug-2014</v>
      </c>
      <c r="AO14">
        <v>8</v>
      </c>
      <c r="AP14">
        <v>2014</v>
      </c>
      <c r="AQ14" s="24">
        <v>24774</v>
      </c>
      <c r="AR14" s="23" t="str">
        <f>VLOOKUP(timeseries_widget_id_126376_geo_id_656_sv_id_11_population_group_4797_frequency[[#This Row],[Column1.month]],Admin_Months,2)&amp;"-"&amp;timeseries_widget_id_126376_geo_id_656_sv_id_11_population_group_4797_frequency[[#This Row],[Column1.year]]</f>
        <v>Aug-2014</v>
      </c>
      <c r="BB14">
        <v>8</v>
      </c>
      <c r="BC14">
        <v>2014</v>
      </c>
      <c r="BD14" s="24">
        <v>2288</v>
      </c>
      <c r="BE14" s="23" t="str">
        <f>VLOOKUP(timeseries_widget_id_122786_geo_id_729_sv_id_11_population_group_4797_2C4798_fre[[#This Row],[Column1.month]],Admin_Months,2)&amp;"-"&amp;timeseries_widget_id_122786_geo_id_729_sv_id_11_population_group_4797_2C4798_fre[[#This Row],[Column1.year]]</f>
        <v>Aug-2014</v>
      </c>
      <c r="BG14">
        <v>9</v>
      </c>
      <c r="BH14" t="s">
        <v>134</v>
      </c>
      <c r="BK14">
        <v>8</v>
      </c>
      <c r="BL14">
        <v>2014</v>
      </c>
      <c r="BM14">
        <v>257</v>
      </c>
    </row>
    <row r="15" spans="1:65" x14ac:dyDescent="0.15">
      <c r="A15" t="s">
        <v>27</v>
      </c>
      <c r="B15" t="s">
        <v>23</v>
      </c>
      <c r="C15" s="20">
        <v>0.72079711681153003</v>
      </c>
      <c r="D15" s="20">
        <v>9.5369332808383001E-2</v>
      </c>
      <c r="E15" s="20">
        <v>0.18383355038008001</v>
      </c>
      <c r="F15" s="20">
        <v>5.9359762560950002E-3</v>
      </c>
      <c r="J15" s="23" t="s">
        <v>111</v>
      </c>
      <c r="K15">
        <v>10</v>
      </c>
      <c r="L15">
        <v>2015</v>
      </c>
      <c r="M15" s="24">
        <v>221721</v>
      </c>
      <c r="O15" s="23" t="s">
        <v>111</v>
      </c>
      <c r="P15">
        <v>9</v>
      </c>
      <c r="Q15">
        <v>2015</v>
      </c>
      <c r="R15" s="24">
        <v>1032</v>
      </c>
      <c r="T15" s="23" t="s">
        <v>111</v>
      </c>
      <c r="U15">
        <v>10</v>
      </c>
      <c r="V15">
        <v>2015</v>
      </c>
      <c r="W15" s="24">
        <v>222800</v>
      </c>
      <c r="X15" s="34" t="str">
        <f>VLOOKUP(timeseries_widget_id_120709_sv_id_11_population_group_4797_2C4798_frequency_mont[[#This Row],[Value.month]],Admin_Months,2)&amp;"-"&amp;timeseries_widget_id_120709_sv_id_11_population_group_4797_2C4798_frequency_mont[[#This Row],[Value.year]]</f>
        <v>Oct-2015</v>
      </c>
      <c r="Z15">
        <v>9</v>
      </c>
      <c r="AA15">
        <v>2014</v>
      </c>
      <c r="AB15" s="24">
        <v>7454</v>
      </c>
      <c r="AC15" s="34" t="str">
        <f>VLOOKUP(timeseries_widget_id_126513_geo_id_640_sv_id_11_population_group_4797_frequency[[#This Row],[Column1.month]],Admin_Months,2)&amp;"-"&amp;timeseries_widget_id_126513_geo_id_640_sv_id_11_population_group_4797_frequency[[#This Row],[Column1.year]]</f>
        <v>Sep-2014</v>
      </c>
      <c r="AJ15">
        <v>9</v>
      </c>
      <c r="AK15">
        <v>2014</v>
      </c>
      <c r="AL15" s="24">
        <v>7454</v>
      </c>
      <c r="AM15" s="34" t="str">
        <f>VLOOKUP(timeseries_widget_id_126502_geo_id_640_sv_id_11_population_group_4797_2C4798_fre[[#This Row],[Column1.month]],Admin_Months,2)&amp;"-"&amp;timeseries_widget_id_126502_geo_id_640_sv_id_11_population_group_4797_2C4798_fre[[#This Row],[Column1.year]]</f>
        <v>Sep-2014</v>
      </c>
      <c r="AO15">
        <v>9</v>
      </c>
      <c r="AP15">
        <v>2014</v>
      </c>
      <c r="AQ15" s="24">
        <v>26107</v>
      </c>
      <c r="AR15" s="23" t="str">
        <f>VLOOKUP(timeseries_widget_id_126376_geo_id_656_sv_id_11_population_group_4797_frequency[[#This Row],[Column1.month]],Admin_Months,2)&amp;"-"&amp;timeseries_widget_id_126376_geo_id_656_sv_id_11_population_group_4797_frequency[[#This Row],[Column1.year]]</f>
        <v>Sep-2014</v>
      </c>
      <c r="BB15">
        <v>9</v>
      </c>
      <c r="BC15">
        <v>2014</v>
      </c>
      <c r="BD15" s="24">
        <v>1003</v>
      </c>
      <c r="BE15" s="23" t="str">
        <f>VLOOKUP(timeseries_widget_id_122786_geo_id_729_sv_id_11_population_group_4797_2C4798_fre[[#This Row],[Column1.month]],Admin_Months,2)&amp;"-"&amp;timeseries_widget_id_122786_geo_id_729_sv_id_11_population_group_4797_2C4798_fre[[#This Row],[Column1.year]]</f>
        <v>Sep-2014</v>
      </c>
      <c r="BG15">
        <v>10</v>
      </c>
      <c r="BH15" t="s">
        <v>135</v>
      </c>
      <c r="BK15">
        <v>9</v>
      </c>
      <c r="BL15">
        <v>2014</v>
      </c>
      <c r="BM15">
        <v>3</v>
      </c>
    </row>
    <row r="16" spans="1:65" x14ac:dyDescent="0.15">
      <c r="J16" s="23" t="s">
        <v>111</v>
      </c>
      <c r="K16">
        <v>11</v>
      </c>
      <c r="L16">
        <v>2015</v>
      </c>
      <c r="M16" s="24">
        <v>155080</v>
      </c>
      <c r="O16" s="23" t="s">
        <v>111</v>
      </c>
      <c r="P16">
        <v>10</v>
      </c>
      <c r="Q16">
        <v>2015</v>
      </c>
      <c r="R16" s="24">
        <v>1079</v>
      </c>
      <c r="T16" s="23" t="s">
        <v>111</v>
      </c>
      <c r="U16">
        <v>11</v>
      </c>
      <c r="V16">
        <v>2015</v>
      </c>
      <c r="W16" s="24">
        <v>156025</v>
      </c>
      <c r="X16" s="34" t="str">
        <f>VLOOKUP(timeseries_widget_id_120709_sv_id_11_population_group_4797_2C4798_frequency_mont[[#This Row],[Value.month]],Admin_Months,2)&amp;"-"&amp;timeseries_widget_id_120709_sv_id_11_population_group_4797_2C4798_frequency_mont[[#This Row],[Value.year]]</f>
        <v>Nov-2015</v>
      </c>
      <c r="Z16">
        <v>10</v>
      </c>
      <c r="AA16">
        <v>2014</v>
      </c>
      <c r="AB16" s="24">
        <v>7432</v>
      </c>
      <c r="AC16" s="34" t="str">
        <f>VLOOKUP(timeseries_widget_id_126513_geo_id_640_sv_id_11_population_group_4797_frequency[[#This Row],[Column1.month]],Admin_Months,2)&amp;"-"&amp;timeseries_widget_id_126513_geo_id_640_sv_id_11_population_group_4797_frequency[[#This Row],[Column1.year]]</f>
        <v>Oct-2014</v>
      </c>
      <c r="AJ16">
        <v>10</v>
      </c>
      <c r="AK16">
        <v>2014</v>
      </c>
      <c r="AL16" s="24">
        <v>7432</v>
      </c>
      <c r="AM16" s="34" t="str">
        <f>VLOOKUP(timeseries_widget_id_126502_geo_id_640_sv_id_11_population_group_4797_2C4798_fre[[#This Row],[Column1.month]],Admin_Months,2)&amp;"-"&amp;timeseries_widget_id_126502_geo_id_640_sv_id_11_population_group_4797_2C4798_fre[[#This Row],[Column1.year]]</f>
        <v>Oct-2014</v>
      </c>
      <c r="AO16">
        <v>10</v>
      </c>
      <c r="AP16">
        <v>2014</v>
      </c>
      <c r="AQ16" s="24">
        <v>15277</v>
      </c>
      <c r="AR16" s="23" t="str">
        <f>VLOOKUP(timeseries_widget_id_126376_geo_id_656_sv_id_11_population_group_4797_frequency[[#This Row],[Column1.month]],Admin_Months,2)&amp;"-"&amp;timeseries_widget_id_126376_geo_id_656_sv_id_11_population_group_4797_frequency[[#This Row],[Column1.year]]</f>
        <v>Oct-2014</v>
      </c>
      <c r="BB16">
        <v>10</v>
      </c>
      <c r="BC16">
        <v>2014</v>
      </c>
      <c r="BD16" s="24">
        <v>984</v>
      </c>
      <c r="BE16" s="23" t="str">
        <f>VLOOKUP(timeseries_widget_id_122786_geo_id_729_sv_id_11_population_group_4797_2C4798_fre[[#This Row],[Column1.month]],Admin_Months,2)&amp;"-"&amp;timeseries_widget_id_122786_geo_id_729_sv_id_11_population_group_4797_2C4798_fre[[#This Row],[Column1.year]]</f>
        <v>Oct-2014</v>
      </c>
      <c r="BG16">
        <v>11</v>
      </c>
      <c r="BH16" t="s">
        <v>136</v>
      </c>
      <c r="BK16">
        <v>10</v>
      </c>
      <c r="BL16">
        <v>2014</v>
      </c>
      <c r="BM16">
        <v>0</v>
      </c>
    </row>
    <row r="17" spans="1:65" x14ac:dyDescent="0.15">
      <c r="A17" t="s">
        <v>28</v>
      </c>
      <c r="J17" s="23" t="s">
        <v>111</v>
      </c>
      <c r="K17">
        <v>12</v>
      </c>
      <c r="L17">
        <v>2015</v>
      </c>
      <c r="M17" s="24">
        <v>118916</v>
      </c>
      <c r="O17" s="23" t="s">
        <v>111</v>
      </c>
      <c r="P17">
        <v>11</v>
      </c>
      <c r="Q17">
        <v>2015</v>
      </c>
      <c r="R17" s="24">
        <v>945</v>
      </c>
      <c r="T17" s="23" t="s">
        <v>111</v>
      </c>
      <c r="U17">
        <v>12</v>
      </c>
      <c r="V17">
        <v>2015</v>
      </c>
      <c r="W17" s="24">
        <v>119504</v>
      </c>
      <c r="X17" s="34" t="str">
        <f>VLOOKUP(timeseries_widget_id_120709_sv_id_11_population_group_4797_2C4798_frequency_mont[[#This Row],[Value.month]],Admin_Months,2)&amp;"-"&amp;timeseries_widget_id_120709_sv_id_11_population_group_4797_2C4798_frequency_mont[[#This Row],[Value.year]]</f>
        <v>Dec-2015</v>
      </c>
      <c r="Z17">
        <v>11</v>
      </c>
      <c r="AA17">
        <v>2014</v>
      </c>
      <c r="AB17" s="24">
        <v>3812</v>
      </c>
      <c r="AC17" s="34" t="str">
        <f>VLOOKUP(timeseries_widget_id_126513_geo_id_640_sv_id_11_population_group_4797_frequency[[#This Row],[Column1.month]],Admin_Months,2)&amp;"-"&amp;timeseries_widget_id_126513_geo_id_640_sv_id_11_population_group_4797_frequency[[#This Row],[Column1.year]]</f>
        <v>Nov-2014</v>
      </c>
      <c r="AJ17">
        <v>11</v>
      </c>
      <c r="AK17">
        <v>2014</v>
      </c>
      <c r="AL17" s="24">
        <v>3812</v>
      </c>
      <c r="AM17" s="34" t="str">
        <f>VLOOKUP(timeseries_widget_id_126502_geo_id_640_sv_id_11_population_group_4797_2C4798_fre[[#This Row],[Column1.month]],Admin_Months,2)&amp;"-"&amp;timeseries_widget_id_126502_geo_id_640_sv_id_11_population_group_4797_2C4798_fre[[#This Row],[Column1.year]]</f>
        <v>Nov-2014</v>
      </c>
      <c r="AO17">
        <v>11</v>
      </c>
      <c r="AP17">
        <v>2014</v>
      </c>
      <c r="AQ17" s="24">
        <v>9295</v>
      </c>
      <c r="AR17" s="23" t="str">
        <f>VLOOKUP(timeseries_widget_id_126376_geo_id_656_sv_id_11_population_group_4797_frequency[[#This Row],[Column1.month]],Admin_Months,2)&amp;"-"&amp;timeseries_widget_id_126376_geo_id_656_sv_id_11_population_group_4797_frequency[[#This Row],[Column1.year]]</f>
        <v>Nov-2014</v>
      </c>
      <c r="BB17">
        <v>11</v>
      </c>
      <c r="BC17">
        <v>2014</v>
      </c>
      <c r="BD17" s="24">
        <v>807</v>
      </c>
      <c r="BE17" s="23" t="str">
        <f>VLOOKUP(timeseries_widget_id_122786_geo_id_729_sv_id_11_population_group_4797_2C4798_fre[[#This Row],[Column1.month]],Admin_Months,2)&amp;"-"&amp;timeseries_widget_id_122786_geo_id_729_sv_id_11_population_group_4797_2C4798_fre[[#This Row],[Column1.year]]</f>
        <v>Nov-2014</v>
      </c>
      <c r="BG17">
        <v>12</v>
      </c>
      <c r="BH17" t="s">
        <v>137</v>
      </c>
      <c r="BK17">
        <v>11</v>
      </c>
      <c r="BL17">
        <v>2014</v>
      </c>
      <c r="BM17">
        <v>0</v>
      </c>
    </row>
    <row r="18" spans="1:65" x14ac:dyDescent="0.15">
      <c r="A18" t="s">
        <v>16</v>
      </c>
      <c r="B18" t="s">
        <v>17</v>
      </c>
      <c r="C18" t="s">
        <v>18</v>
      </c>
      <c r="D18" t="s">
        <v>19</v>
      </c>
      <c r="E18" t="s">
        <v>20</v>
      </c>
      <c r="F18" t="s">
        <v>21</v>
      </c>
      <c r="J18" s="23" t="s">
        <v>111</v>
      </c>
      <c r="K18">
        <v>1</v>
      </c>
      <c r="L18">
        <v>2016</v>
      </c>
      <c r="M18" s="24">
        <v>73208</v>
      </c>
      <c r="O18" s="23" t="s">
        <v>111</v>
      </c>
      <c r="P18">
        <v>12</v>
      </c>
      <c r="Q18">
        <v>2015</v>
      </c>
      <c r="R18" s="24">
        <v>588</v>
      </c>
      <c r="T18" s="23" t="s">
        <v>111</v>
      </c>
      <c r="U18">
        <v>1</v>
      </c>
      <c r="V18">
        <v>2016</v>
      </c>
      <c r="W18" s="24">
        <v>73691</v>
      </c>
      <c r="X18" s="34" t="str">
        <f>VLOOKUP(timeseries_widget_id_120709_sv_id_11_population_group_4797_2C4798_frequency_mont[[#This Row],[Value.month]],Admin_Months,2)&amp;"-"&amp;timeseries_widget_id_120709_sv_id_11_population_group_4797_2C4798_frequency_mont[[#This Row],[Value.year]]</f>
        <v>Jan-2016</v>
      </c>
      <c r="Z18">
        <v>12</v>
      </c>
      <c r="AA18">
        <v>2014</v>
      </c>
      <c r="AB18" s="24">
        <v>2056</v>
      </c>
      <c r="AC18" s="34" t="str">
        <f>VLOOKUP(timeseries_widget_id_126513_geo_id_640_sv_id_11_population_group_4797_frequency[[#This Row],[Column1.month]],Admin_Months,2)&amp;"-"&amp;timeseries_widget_id_126513_geo_id_640_sv_id_11_population_group_4797_frequency[[#This Row],[Column1.year]]</f>
        <v>Dec-2014</v>
      </c>
      <c r="AJ18">
        <v>12</v>
      </c>
      <c r="AK18">
        <v>2014</v>
      </c>
      <c r="AL18" s="24">
        <v>2056</v>
      </c>
      <c r="AM18" s="34" t="str">
        <f>VLOOKUP(timeseries_widget_id_126502_geo_id_640_sv_id_11_population_group_4797_2C4798_fre[[#This Row],[Column1.month]],Admin_Months,2)&amp;"-"&amp;timeseries_widget_id_126502_geo_id_640_sv_id_11_population_group_4797_2C4798_fre[[#This Row],[Column1.year]]</f>
        <v>Dec-2014</v>
      </c>
      <c r="AO18">
        <v>12</v>
      </c>
      <c r="AP18">
        <v>2014</v>
      </c>
      <c r="AQ18" s="24">
        <v>6732</v>
      </c>
      <c r="AR18" s="23" t="str">
        <f>VLOOKUP(timeseries_widget_id_126376_geo_id_656_sv_id_11_population_group_4797_frequency[[#This Row],[Column1.month]],Admin_Months,2)&amp;"-"&amp;timeseries_widget_id_126376_geo_id_656_sv_id_11_population_group_4797_frequency[[#This Row],[Column1.year]]</f>
        <v>Dec-2014</v>
      </c>
      <c r="BB18">
        <v>12</v>
      </c>
      <c r="BC18">
        <v>2014</v>
      </c>
      <c r="BD18" s="24">
        <v>1096</v>
      </c>
      <c r="BE18" s="23" t="str">
        <f>VLOOKUP(timeseries_widget_id_122786_geo_id_729_sv_id_11_population_group_4797_2C4798_fre[[#This Row],[Column1.month]],Admin_Months,2)&amp;"-"&amp;timeseries_widget_id_122786_geo_id_729_sv_id_11_population_group_4797_2C4798_fre[[#This Row],[Column1.year]]</f>
        <v>Dec-2014</v>
      </c>
      <c r="BK18">
        <v>12</v>
      </c>
      <c r="BL18">
        <v>2014</v>
      </c>
      <c r="BM18">
        <v>0</v>
      </c>
    </row>
    <row r="19" spans="1:65" x14ac:dyDescent="0.15">
      <c r="A19" t="s">
        <v>151</v>
      </c>
      <c r="B19" t="s">
        <v>23</v>
      </c>
      <c r="C19" s="20">
        <v>0.51601290592418003</v>
      </c>
      <c r="D19" s="20">
        <v>0.19196068473097999</v>
      </c>
      <c r="E19" s="20">
        <v>0.29202640934485002</v>
      </c>
      <c r="F19" s="20">
        <v>3.4356048158217002E-3</v>
      </c>
      <c r="J19" s="23" t="s">
        <v>111</v>
      </c>
      <c r="K19">
        <v>2</v>
      </c>
      <c r="L19">
        <v>2016</v>
      </c>
      <c r="M19" s="24">
        <v>61127</v>
      </c>
      <c r="O19" s="23" t="s">
        <v>111</v>
      </c>
      <c r="P19">
        <v>1</v>
      </c>
      <c r="Q19">
        <v>2016</v>
      </c>
      <c r="R19" s="24">
        <v>483</v>
      </c>
      <c r="T19" s="23" t="s">
        <v>111</v>
      </c>
      <c r="U19">
        <v>2</v>
      </c>
      <c r="V19">
        <v>2016</v>
      </c>
      <c r="W19" s="24">
        <v>61402</v>
      </c>
      <c r="X19" s="34" t="str">
        <f>VLOOKUP(timeseries_widget_id_120709_sv_id_11_population_group_4797_2C4798_frequency_mont[[#This Row],[Value.month]],Admin_Months,2)&amp;"-"&amp;timeseries_widget_id_120709_sv_id_11_population_group_4797_2C4798_frequency_mont[[#This Row],[Value.year]]</f>
        <v>Feb-2016</v>
      </c>
      <c r="Z19">
        <v>1</v>
      </c>
      <c r="AA19">
        <v>2015</v>
      </c>
      <c r="AB19" s="24">
        <v>1694</v>
      </c>
      <c r="AC19" s="34" t="str">
        <f>VLOOKUP(timeseries_widget_id_126513_geo_id_640_sv_id_11_population_group_4797_frequency[[#This Row],[Column1.month]],Admin_Months,2)&amp;"-"&amp;timeseries_widget_id_126513_geo_id_640_sv_id_11_population_group_4797_frequency[[#This Row],[Column1.year]]</f>
        <v>Jan-2015</v>
      </c>
      <c r="AJ19">
        <v>1</v>
      </c>
      <c r="AK19">
        <v>2015</v>
      </c>
      <c r="AL19" s="24">
        <v>1694</v>
      </c>
      <c r="AM19" s="34" t="str">
        <f>VLOOKUP(timeseries_widget_id_126502_geo_id_640_sv_id_11_population_group_4797_2C4798_fre[[#This Row],[Column1.month]],Admin_Months,2)&amp;"-"&amp;timeseries_widget_id_126502_geo_id_640_sv_id_11_population_group_4797_2C4798_fre[[#This Row],[Column1.year]]</f>
        <v>Jan-2015</v>
      </c>
      <c r="AO19">
        <v>1</v>
      </c>
      <c r="AP19">
        <v>2015</v>
      </c>
      <c r="AQ19" s="24">
        <v>3528</v>
      </c>
      <c r="AR19" s="23" t="str">
        <f>VLOOKUP(timeseries_widget_id_126376_geo_id_656_sv_id_11_population_group_4797_frequency[[#This Row],[Column1.month]],Admin_Months,2)&amp;"-"&amp;timeseries_widget_id_126376_geo_id_656_sv_id_11_population_group_4797_frequency[[#This Row],[Column1.year]]</f>
        <v>Jan-2015</v>
      </c>
      <c r="BB19">
        <v>1</v>
      </c>
      <c r="BC19">
        <v>2015</v>
      </c>
      <c r="BD19" s="24">
        <v>1604</v>
      </c>
      <c r="BE19" s="23" t="str">
        <f>VLOOKUP(timeseries_widget_id_122786_geo_id_729_sv_id_11_population_group_4797_2C4798_fre[[#This Row],[Column1.month]],Admin_Months,2)&amp;"-"&amp;timeseries_widget_id_122786_geo_id_729_sv_id_11_population_group_4797_2C4798_fre[[#This Row],[Column1.year]]</f>
        <v>Jan-2015</v>
      </c>
      <c r="BK19">
        <v>1</v>
      </c>
      <c r="BL19">
        <v>2015</v>
      </c>
      <c r="BM19">
        <v>87</v>
      </c>
    </row>
    <row r="20" spans="1:65" x14ac:dyDescent="0.15">
      <c r="J20" s="23" t="s">
        <v>111</v>
      </c>
      <c r="K20">
        <v>3</v>
      </c>
      <c r="L20">
        <v>2016</v>
      </c>
      <c r="M20" s="24">
        <v>37041</v>
      </c>
      <c r="O20" s="23" t="s">
        <v>111</v>
      </c>
      <c r="P20">
        <v>2</v>
      </c>
      <c r="Q20">
        <v>2016</v>
      </c>
      <c r="R20" s="24">
        <v>275</v>
      </c>
      <c r="T20" s="23" t="s">
        <v>111</v>
      </c>
      <c r="U20">
        <v>3</v>
      </c>
      <c r="V20">
        <v>2016</v>
      </c>
      <c r="W20" s="24">
        <v>37294</v>
      </c>
      <c r="X20" s="34" t="str">
        <f>VLOOKUP(timeseries_widget_id_120709_sv_id_11_population_group_4797_2C4798_frequency_mont[[#This Row],[Value.month]],Admin_Months,2)&amp;"-"&amp;timeseries_widget_id_120709_sv_id_11_population_group_4797_2C4798_frequency_mont[[#This Row],[Value.year]]</f>
        <v>Mar-2016</v>
      </c>
      <c r="Z20">
        <v>2</v>
      </c>
      <c r="AA20">
        <v>2015</v>
      </c>
      <c r="AB20" s="24">
        <v>2873</v>
      </c>
      <c r="AC20" s="34" t="str">
        <f>VLOOKUP(timeseries_widget_id_126513_geo_id_640_sv_id_11_population_group_4797_frequency[[#This Row],[Column1.month]],Admin_Months,2)&amp;"-"&amp;timeseries_widget_id_126513_geo_id_640_sv_id_11_population_group_4797_frequency[[#This Row],[Column1.year]]</f>
        <v>Feb-2015</v>
      </c>
      <c r="AJ20">
        <v>2</v>
      </c>
      <c r="AK20">
        <v>2015</v>
      </c>
      <c r="AL20" s="24">
        <v>2873</v>
      </c>
      <c r="AM20" s="34" t="str">
        <f>VLOOKUP(timeseries_widget_id_126502_geo_id_640_sv_id_11_population_group_4797_2C4798_fre[[#This Row],[Column1.month]],Admin_Months,2)&amp;"-"&amp;timeseries_widget_id_126502_geo_id_640_sv_id_11_population_group_4797_2C4798_fre[[#This Row],[Column1.year]]</f>
        <v>Feb-2015</v>
      </c>
      <c r="AO20">
        <v>2</v>
      </c>
      <c r="AP20">
        <v>2015</v>
      </c>
      <c r="AQ20" s="24">
        <v>4354</v>
      </c>
      <c r="AR20" s="23" t="str">
        <f>VLOOKUP(timeseries_widget_id_126376_geo_id_656_sv_id_11_population_group_4797_frequency[[#This Row],[Column1.month]],Admin_Months,2)&amp;"-"&amp;timeseries_widget_id_126376_geo_id_656_sv_id_11_population_group_4797_frequency[[#This Row],[Column1.year]]</f>
        <v>Feb-2015</v>
      </c>
      <c r="BB20">
        <v>2</v>
      </c>
      <c r="BC20">
        <v>2015</v>
      </c>
      <c r="BD20" s="24">
        <v>673</v>
      </c>
      <c r="BE20" s="23" t="str">
        <f>VLOOKUP(timeseries_widget_id_122786_geo_id_729_sv_id_11_population_group_4797_2C4798_fre[[#This Row],[Column1.month]],Admin_Months,2)&amp;"-"&amp;timeseries_widget_id_122786_geo_id_729_sv_id_11_population_group_4797_2C4798_fre[[#This Row],[Column1.year]]</f>
        <v>Feb-2015</v>
      </c>
      <c r="BK20">
        <v>2</v>
      </c>
      <c r="BL20">
        <v>2015</v>
      </c>
      <c r="BM20">
        <v>0</v>
      </c>
    </row>
    <row r="21" spans="1:65" x14ac:dyDescent="0.15">
      <c r="A21" t="s">
        <v>1</v>
      </c>
      <c r="J21" s="23" t="s">
        <v>111</v>
      </c>
      <c r="K21">
        <v>4</v>
      </c>
      <c r="L21">
        <v>2016</v>
      </c>
      <c r="M21" s="24">
        <v>13291</v>
      </c>
      <c r="O21" s="23" t="s">
        <v>111</v>
      </c>
      <c r="P21">
        <v>3</v>
      </c>
      <c r="Q21">
        <v>2016</v>
      </c>
      <c r="R21" s="24">
        <v>253</v>
      </c>
      <c r="T21" s="23" t="s">
        <v>111</v>
      </c>
      <c r="U21">
        <v>4</v>
      </c>
      <c r="V21">
        <v>2016</v>
      </c>
      <c r="W21" s="24">
        <v>13737</v>
      </c>
      <c r="X21" s="34" t="str">
        <f>VLOOKUP(timeseries_widget_id_120709_sv_id_11_population_group_4797_2C4798_frequency_mont[[#This Row],[Value.month]],Admin_Months,2)&amp;"-"&amp;timeseries_widget_id_120709_sv_id_11_population_group_4797_2C4798_frequency_mont[[#This Row],[Value.year]]</f>
        <v>Apr-2016</v>
      </c>
      <c r="Z21">
        <v>3</v>
      </c>
      <c r="AA21">
        <v>2015</v>
      </c>
      <c r="AB21" s="24">
        <v>7874</v>
      </c>
      <c r="AC21" s="34" t="str">
        <f>VLOOKUP(timeseries_widget_id_126513_geo_id_640_sv_id_11_population_group_4797_frequency[[#This Row],[Column1.month]],Admin_Months,2)&amp;"-"&amp;timeseries_widget_id_126513_geo_id_640_sv_id_11_population_group_4797_frequency[[#This Row],[Column1.year]]</f>
        <v>Mar-2015</v>
      </c>
      <c r="AJ21">
        <v>3</v>
      </c>
      <c r="AK21">
        <v>2015</v>
      </c>
      <c r="AL21" s="24">
        <v>7874</v>
      </c>
      <c r="AM21" s="34" t="str">
        <f>VLOOKUP(timeseries_widget_id_126502_geo_id_640_sv_id_11_population_group_4797_2C4798_fre[[#This Row],[Column1.month]],Admin_Months,2)&amp;"-"&amp;timeseries_widget_id_126502_geo_id_640_sv_id_11_population_group_4797_2C4798_fre[[#This Row],[Column1.year]]</f>
        <v>Mar-2015</v>
      </c>
      <c r="AO21">
        <v>3</v>
      </c>
      <c r="AP21">
        <v>2015</v>
      </c>
      <c r="AQ21" s="24">
        <v>2283</v>
      </c>
      <c r="AR21" s="23" t="str">
        <f>VLOOKUP(timeseries_widget_id_126376_geo_id_656_sv_id_11_population_group_4797_frequency[[#This Row],[Column1.month]],Admin_Months,2)&amp;"-"&amp;timeseries_widget_id_126376_geo_id_656_sv_id_11_population_group_4797_frequency[[#This Row],[Column1.year]]</f>
        <v>Mar-2015</v>
      </c>
      <c r="BB21">
        <v>3</v>
      </c>
      <c r="BC21">
        <v>2015</v>
      </c>
      <c r="BD21" s="24">
        <v>1117</v>
      </c>
      <c r="BE21" s="23" t="str">
        <f>VLOOKUP(timeseries_widget_id_122786_geo_id_729_sv_id_11_population_group_4797_2C4798_fre[[#This Row],[Column1.month]],Admin_Months,2)&amp;"-"&amp;timeseries_widget_id_122786_geo_id_729_sv_id_11_population_group_4797_2C4798_fre[[#This Row],[Column1.year]]</f>
        <v>Mar-2015</v>
      </c>
      <c r="BK21">
        <v>3</v>
      </c>
      <c r="BL21">
        <v>2015</v>
      </c>
      <c r="BM21">
        <v>0</v>
      </c>
    </row>
    <row r="22" spans="1:65" x14ac:dyDescent="0.15">
      <c r="A22" t="s">
        <v>36</v>
      </c>
      <c r="B22" t="s">
        <v>16</v>
      </c>
      <c r="C22" t="s">
        <v>17</v>
      </c>
      <c r="D22" t="s">
        <v>37</v>
      </c>
      <c r="E22" t="s">
        <v>95</v>
      </c>
      <c r="F22" t="s">
        <v>96</v>
      </c>
      <c r="J22" s="23" t="s">
        <v>111</v>
      </c>
      <c r="K22">
        <v>5</v>
      </c>
      <c r="L22">
        <v>2016</v>
      </c>
      <c r="M22" s="24">
        <v>22294</v>
      </c>
      <c r="O22" s="23" t="s">
        <v>111</v>
      </c>
      <c r="P22">
        <v>4</v>
      </c>
      <c r="Q22">
        <v>2016</v>
      </c>
      <c r="R22" s="24">
        <v>446</v>
      </c>
      <c r="T22" s="23" t="s">
        <v>111</v>
      </c>
      <c r="U22">
        <v>5</v>
      </c>
      <c r="V22">
        <v>2016</v>
      </c>
      <c r="W22" s="24">
        <v>22633</v>
      </c>
      <c r="X22" s="34" t="str">
        <f>VLOOKUP(timeseries_widget_id_120709_sv_id_11_population_group_4797_2C4798_frequency_mont[[#This Row],[Value.month]],Admin_Months,2)&amp;"-"&amp;timeseries_widget_id_120709_sv_id_11_population_group_4797_2C4798_frequency_mont[[#This Row],[Value.year]]</f>
        <v>May-2016</v>
      </c>
      <c r="Z22">
        <v>4</v>
      </c>
      <c r="AA22">
        <v>2015</v>
      </c>
      <c r="AB22" s="24">
        <v>13556</v>
      </c>
      <c r="AC22" s="34" t="str">
        <f>VLOOKUP(timeseries_widget_id_126513_geo_id_640_sv_id_11_population_group_4797_frequency[[#This Row],[Column1.month]],Admin_Months,2)&amp;"-"&amp;timeseries_widget_id_126513_geo_id_640_sv_id_11_population_group_4797_frequency[[#This Row],[Column1.year]]</f>
        <v>Apr-2015</v>
      </c>
      <c r="AJ22">
        <v>4</v>
      </c>
      <c r="AK22">
        <v>2015</v>
      </c>
      <c r="AL22" s="24">
        <v>13556</v>
      </c>
      <c r="AM22" s="34" t="str">
        <f>VLOOKUP(timeseries_widget_id_126502_geo_id_640_sv_id_11_population_group_4797_2C4798_fre[[#This Row],[Column1.month]],Admin_Months,2)&amp;"-"&amp;timeseries_widget_id_126502_geo_id_640_sv_id_11_population_group_4797_2C4798_fre[[#This Row],[Column1.year]]</f>
        <v>Apr-2015</v>
      </c>
      <c r="AO22">
        <v>4</v>
      </c>
      <c r="AP22">
        <v>2015</v>
      </c>
      <c r="AQ22" s="24">
        <v>16063</v>
      </c>
      <c r="AR22" s="23" t="str">
        <f>VLOOKUP(timeseries_widget_id_126376_geo_id_656_sv_id_11_population_group_4797_frequency[[#This Row],[Column1.month]],Admin_Months,2)&amp;"-"&amp;timeseries_widget_id_126376_geo_id_656_sv_id_11_population_group_4797_frequency[[#This Row],[Column1.year]]</f>
        <v>Apr-2015</v>
      </c>
      <c r="BB22">
        <v>4</v>
      </c>
      <c r="BC22">
        <v>2015</v>
      </c>
      <c r="BD22" s="24">
        <v>1442</v>
      </c>
      <c r="BE22" s="23" t="str">
        <f>VLOOKUP(timeseries_widget_id_122786_geo_id_729_sv_id_11_population_group_4797_2C4798_fre[[#This Row],[Column1.month]],Admin_Months,2)&amp;"-"&amp;timeseries_widget_id_122786_geo_id_729_sv_id_11_population_group_4797_2C4798_fre[[#This Row],[Column1.year]]</f>
        <v>Apr-2015</v>
      </c>
      <c r="BK22">
        <v>4</v>
      </c>
      <c r="BL22">
        <v>2015</v>
      </c>
      <c r="BM22">
        <v>5</v>
      </c>
    </row>
    <row r="23" spans="1:65" x14ac:dyDescent="0.15">
      <c r="A23" t="s">
        <v>40</v>
      </c>
      <c r="B23" t="s">
        <v>177</v>
      </c>
      <c r="C23" t="s">
        <v>23</v>
      </c>
      <c r="D23" s="22">
        <v>21510</v>
      </c>
      <c r="E23" s="20">
        <f>sublocation__geo_id_640_year_latest_sv_id_11_population_group_4797_4798[[#This Row],[Column1.individuals]]/SUM(sublocation__geo_id_640_year_latest_sv_id_11_population_group_4797_4798[Column1.individuals])</f>
        <v>0.34587554269175108</v>
      </c>
      <c r="F23" s="23" t="str">
        <f>TEXT(sublocation__geo_id_640_year_latest_sv_id_11_population_group_4797_4798[[#This Row],[Column1.individuals]],"#,###")&amp;"  ("&amp;(ROUND(sublocation__geo_id_640_year_latest_sv_id_11_population_group_4797_4798[[#This Row],[Column1]],2)*100)&amp;"%)"</f>
        <v>21,510  (35%)</v>
      </c>
      <c r="J23" s="23" t="s">
        <v>111</v>
      </c>
      <c r="K23">
        <v>6</v>
      </c>
      <c r="L23">
        <v>2016</v>
      </c>
      <c r="M23" s="24">
        <v>24646</v>
      </c>
      <c r="O23" s="23" t="s">
        <v>111</v>
      </c>
      <c r="P23">
        <v>5</v>
      </c>
      <c r="Q23">
        <v>2016</v>
      </c>
      <c r="R23" s="24">
        <v>339</v>
      </c>
      <c r="T23" s="23" t="s">
        <v>111</v>
      </c>
      <c r="U23">
        <v>6</v>
      </c>
      <c r="V23">
        <v>2016</v>
      </c>
      <c r="W23" s="24">
        <v>24980</v>
      </c>
      <c r="X23" s="34" t="str">
        <f>VLOOKUP(timeseries_widget_id_120709_sv_id_11_population_group_4797_2C4798_frequency_mont[[#This Row],[Value.month]],Admin_Months,2)&amp;"-"&amp;timeseries_widget_id_120709_sv_id_11_population_group_4797_2C4798_frequency_mont[[#This Row],[Value.year]]</f>
        <v>Jun-2016</v>
      </c>
      <c r="Z23">
        <v>5</v>
      </c>
      <c r="AA23">
        <v>2015</v>
      </c>
      <c r="AB23" s="24">
        <v>17889</v>
      </c>
      <c r="AC23" s="34" t="str">
        <f>VLOOKUP(timeseries_widget_id_126513_geo_id_640_sv_id_11_population_group_4797_frequency[[#This Row],[Column1.month]],Admin_Months,2)&amp;"-"&amp;timeseries_widget_id_126513_geo_id_640_sv_id_11_population_group_4797_frequency[[#This Row],[Column1.year]]</f>
        <v>May-2015</v>
      </c>
      <c r="AJ23">
        <v>5</v>
      </c>
      <c r="AK23">
        <v>2015</v>
      </c>
      <c r="AL23" s="24">
        <v>17889</v>
      </c>
      <c r="AM23" s="34" t="str">
        <f>VLOOKUP(timeseries_widget_id_126502_geo_id_640_sv_id_11_population_group_4797_2C4798_fre[[#This Row],[Column1.month]],Admin_Months,2)&amp;"-"&amp;timeseries_widget_id_126502_geo_id_640_sv_id_11_population_group_4797_2C4798_fre[[#This Row],[Column1.year]]</f>
        <v>May-2015</v>
      </c>
      <c r="AO23">
        <v>5</v>
      </c>
      <c r="AP23">
        <v>2015</v>
      </c>
      <c r="AQ23" s="24">
        <v>21235</v>
      </c>
      <c r="AR23" s="23" t="str">
        <f>VLOOKUP(timeseries_widget_id_126376_geo_id_656_sv_id_11_population_group_4797_frequency[[#This Row],[Column1.month]],Admin_Months,2)&amp;"-"&amp;timeseries_widget_id_126376_geo_id_656_sv_id_11_population_group_4797_frequency[[#This Row],[Column1.year]]</f>
        <v>May-2015</v>
      </c>
      <c r="BB23">
        <v>5</v>
      </c>
      <c r="BC23">
        <v>2015</v>
      </c>
      <c r="BD23" s="24">
        <v>1435</v>
      </c>
      <c r="BE23" s="23" t="str">
        <f>VLOOKUP(timeseries_widget_id_122786_geo_id_729_sv_id_11_population_group_4797_2C4798_fre[[#This Row],[Column1.month]],Admin_Months,2)&amp;"-"&amp;timeseries_widget_id_122786_geo_id_729_sv_id_11_population_group_4797_2C4798_fre[[#This Row],[Column1.year]]</f>
        <v>May-2015</v>
      </c>
      <c r="BK23">
        <v>5</v>
      </c>
      <c r="BL23">
        <v>2015</v>
      </c>
      <c r="BM23">
        <v>0</v>
      </c>
    </row>
    <row r="24" spans="1:65" x14ac:dyDescent="0.15">
      <c r="A24" t="s">
        <v>38</v>
      </c>
      <c r="B24" t="s">
        <v>177</v>
      </c>
      <c r="C24" t="s">
        <v>23</v>
      </c>
      <c r="D24" s="22">
        <v>12752</v>
      </c>
      <c r="E24" s="20">
        <f>sublocation__geo_id_640_year_latest_sv_id_11_population_group_4797_4798[[#This Row],[Column1.individuals]]/SUM(sublocation__geo_id_640_year_latest_sv_id_11_population_group_4797_4798[Column1.individuals])</f>
        <v>0.20504904325454254</v>
      </c>
      <c r="F24" s="23" t="str">
        <f>TEXT(sublocation__geo_id_640_year_latest_sv_id_11_population_group_4797_4798[[#This Row],[Column1.individuals]],"#,###")&amp;"  ("&amp;(ROUND(sublocation__geo_id_640_year_latest_sv_id_11_population_group_4797_4798[[#This Row],[Column1]],2)*100)&amp;"%)"</f>
        <v>12,752  (21%)</v>
      </c>
      <c r="J24" s="23" t="s">
        <v>111</v>
      </c>
      <c r="K24">
        <v>7</v>
      </c>
      <c r="L24">
        <v>2016</v>
      </c>
      <c r="M24" s="24">
        <v>25958</v>
      </c>
      <c r="O24" s="23" t="s">
        <v>111</v>
      </c>
      <c r="P24">
        <v>6</v>
      </c>
      <c r="Q24">
        <v>2016</v>
      </c>
      <c r="R24" s="24">
        <v>334</v>
      </c>
      <c r="T24" s="23" t="s">
        <v>111</v>
      </c>
      <c r="U24">
        <v>7</v>
      </c>
      <c r="V24">
        <v>2016</v>
      </c>
      <c r="W24" s="24">
        <v>26275</v>
      </c>
      <c r="X24" s="34" t="str">
        <f>VLOOKUP(timeseries_widget_id_120709_sv_id_11_population_group_4797_2C4798_frequency_mont[[#This Row],[Value.month]],Admin_Months,2)&amp;"-"&amp;timeseries_widget_id_120709_sv_id_11_population_group_4797_2C4798_frequency_mont[[#This Row],[Value.year]]</f>
        <v>Jul-2016</v>
      </c>
      <c r="Z24">
        <v>6</v>
      </c>
      <c r="AA24">
        <v>2015</v>
      </c>
      <c r="AB24" s="24">
        <v>31318</v>
      </c>
      <c r="AC24" s="34" t="str">
        <f>VLOOKUP(timeseries_widget_id_126513_geo_id_640_sv_id_11_population_group_4797_frequency[[#This Row],[Column1.month]],Admin_Months,2)&amp;"-"&amp;timeseries_widget_id_126513_geo_id_640_sv_id_11_population_group_4797_frequency[[#This Row],[Column1.year]]</f>
        <v>Jun-2015</v>
      </c>
      <c r="AJ24">
        <v>6</v>
      </c>
      <c r="AK24">
        <v>2015</v>
      </c>
      <c r="AL24" s="24">
        <v>31318</v>
      </c>
      <c r="AM24" s="34" t="str">
        <f>VLOOKUP(timeseries_widget_id_126502_geo_id_640_sv_id_11_population_group_4797_2C4798_fre[[#This Row],[Column1.month]],Admin_Months,2)&amp;"-"&amp;timeseries_widget_id_126502_geo_id_640_sv_id_11_population_group_4797_2C4798_fre[[#This Row],[Column1.year]]</f>
        <v>Jun-2015</v>
      </c>
      <c r="AO24">
        <v>6</v>
      </c>
      <c r="AP24">
        <v>2015</v>
      </c>
      <c r="AQ24" s="24">
        <v>22891</v>
      </c>
      <c r="AR24" s="23" t="str">
        <f>VLOOKUP(timeseries_widget_id_126376_geo_id_656_sv_id_11_population_group_4797_frequency[[#This Row],[Column1.month]],Admin_Months,2)&amp;"-"&amp;timeseries_widget_id_126376_geo_id_656_sv_id_11_population_group_4797_frequency[[#This Row],[Column1.year]]</f>
        <v>Jun-2015</v>
      </c>
      <c r="BB24">
        <v>6</v>
      </c>
      <c r="BC24">
        <v>2015</v>
      </c>
      <c r="BD24" s="24">
        <v>1402</v>
      </c>
      <c r="BE24" s="23" t="str">
        <f>VLOOKUP(timeseries_widget_id_122786_geo_id_729_sv_id_11_population_group_4797_2C4798_fre[[#This Row],[Column1.month]],Admin_Months,2)&amp;"-"&amp;timeseries_widget_id_122786_geo_id_729_sv_id_11_population_group_4797_2C4798_fre[[#This Row],[Column1.year]]</f>
        <v>Jun-2015</v>
      </c>
      <c r="BK24">
        <v>6</v>
      </c>
      <c r="BL24">
        <v>2015</v>
      </c>
      <c r="BM24">
        <v>2</v>
      </c>
    </row>
    <row r="25" spans="1:65" x14ac:dyDescent="0.15">
      <c r="A25" t="s">
        <v>41</v>
      </c>
      <c r="B25" t="s">
        <v>177</v>
      </c>
      <c r="C25" t="s">
        <v>23</v>
      </c>
      <c r="D25" s="22">
        <v>8986</v>
      </c>
      <c r="E25" s="20">
        <f>sublocation__geo_id_640_year_latest_sv_id_11_population_group_4797_4798[[#This Row],[Column1.individuals]]/SUM(sublocation__geo_id_640_year_latest_sv_id_11_population_group_4797_4798[Column1.individuals])</f>
        <v>0.1444926837112076</v>
      </c>
      <c r="F25" s="23" t="str">
        <f>TEXT(sublocation__geo_id_640_year_latest_sv_id_11_population_group_4797_4798[[#This Row],[Column1.individuals]],"#,###")&amp;"  ("&amp;(ROUND(sublocation__geo_id_640_year_latest_sv_id_11_population_group_4797_4798[[#This Row],[Column1]],2)*100)&amp;"%)"</f>
        <v>8,986  (14%)</v>
      </c>
      <c r="J25" s="23" t="s">
        <v>111</v>
      </c>
      <c r="K25">
        <v>8</v>
      </c>
      <c r="L25">
        <v>2016</v>
      </c>
      <c r="M25" s="24">
        <v>25730</v>
      </c>
      <c r="O25" s="23" t="s">
        <v>111</v>
      </c>
      <c r="P25">
        <v>7</v>
      </c>
      <c r="Q25">
        <v>2016</v>
      </c>
      <c r="R25" s="24">
        <v>317</v>
      </c>
      <c r="T25" s="23" t="s">
        <v>111</v>
      </c>
      <c r="U25">
        <v>8</v>
      </c>
      <c r="V25">
        <v>2016</v>
      </c>
      <c r="W25" s="24">
        <v>26329</v>
      </c>
      <c r="X25" s="34" t="str">
        <f>VLOOKUP(timeseries_widget_id_120709_sv_id_11_population_group_4797_2C4798_frequency_mont[[#This Row],[Value.month]],Admin_Months,2)&amp;"-"&amp;timeseries_widget_id_120709_sv_id_11_population_group_4797_2C4798_frequency_mont[[#This Row],[Value.year]]</f>
        <v>Aug-2016</v>
      </c>
      <c r="Z25">
        <v>7</v>
      </c>
      <c r="AA25">
        <v>2015</v>
      </c>
      <c r="AB25" s="24">
        <v>54899</v>
      </c>
      <c r="AC25" s="34" t="str">
        <f>VLOOKUP(timeseries_widget_id_126513_geo_id_640_sv_id_11_population_group_4797_frequency[[#This Row],[Column1.month]],Admin_Months,2)&amp;"-"&amp;timeseries_widget_id_126513_geo_id_640_sv_id_11_population_group_4797_frequency[[#This Row],[Column1.year]]</f>
        <v>Jul-2015</v>
      </c>
      <c r="AJ25">
        <v>7</v>
      </c>
      <c r="AK25">
        <v>2015</v>
      </c>
      <c r="AL25" s="24">
        <v>54899</v>
      </c>
      <c r="AM25" s="34" t="str">
        <f>VLOOKUP(timeseries_widget_id_126502_geo_id_640_sv_id_11_population_group_4797_2C4798_fre[[#This Row],[Column1.month]],Admin_Months,2)&amp;"-"&amp;timeseries_widget_id_126502_geo_id_640_sv_id_11_population_group_4797_2C4798_fre[[#This Row],[Column1.year]]</f>
        <v>Jul-2015</v>
      </c>
      <c r="AO25">
        <v>7</v>
      </c>
      <c r="AP25">
        <v>2015</v>
      </c>
      <c r="AQ25" s="24">
        <v>23186</v>
      </c>
      <c r="AR25" s="23" t="str">
        <f>VLOOKUP(timeseries_widget_id_126376_geo_id_656_sv_id_11_population_group_4797_frequency[[#This Row],[Column1.month]],Admin_Months,2)&amp;"-"&amp;timeseries_widget_id_126376_geo_id_656_sv_id_11_population_group_4797_frequency[[#This Row],[Column1.year]]</f>
        <v>Jul-2015</v>
      </c>
      <c r="BB25">
        <v>7</v>
      </c>
      <c r="BC25">
        <v>2015</v>
      </c>
      <c r="BD25" s="24">
        <v>1293</v>
      </c>
      <c r="BE25" s="23" t="str">
        <f>VLOOKUP(timeseries_widget_id_122786_geo_id_729_sv_id_11_population_group_4797_2C4798_fre[[#This Row],[Column1.month]],Admin_Months,2)&amp;"-"&amp;timeseries_widget_id_122786_geo_id_729_sv_id_11_population_group_4797_2C4798_fre[[#This Row],[Column1.year]]</f>
        <v>Jul-2015</v>
      </c>
      <c r="BK25">
        <v>7</v>
      </c>
      <c r="BL25">
        <v>2015</v>
      </c>
      <c r="BM25">
        <v>2</v>
      </c>
    </row>
    <row r="26" spans="1:65" x14ac:dyDescent="0.15">
      <c r="A26" t="s">
        <v>43</v>
      </c>
      <c r="B26" t="s">
        <v>177</v>
      </c>
      <c r="C26" t="s">
        <v>23</v>
      </c>
      <c r="D26" s="22">
        <v>6643</v>
      </c>
      <c r="E26" s="20">
        <f>sublocation__geo_id_640_year_latest_sv_id_11_population_group_4797_4798[[#This Row],[Column1.individuals]]/SUM(sublocation__geo_id_640_year_latest_sv_id_11_population_group_4797_4798[Column1.individuals])</f>
        <v>0.10681781636919119</v>
      </c>
      <c r="F26" s="23" t="str">
        <f>TEXT(sublocation__geo_id_640_year_latest_sv_id_11_population_group_4797_4798[[#This Row],[Column1.individuals]],"#,###")&amp;"  ("&amp;(ROUND(sublocation__geo_id_640_year_latest_sv_id_11_population_group_4797_4798[[#This Row],[Column1]],2)*100)&amp;"%)"</f>
        <v>6,643  (11%)</v>
      </c>
      <c r="J26" s="23" t="s">
        <v>111</v>
      </c>
      <c r="K26">
        <v>9</v>
      </c>
      <c r="L26">
        <v>2016</v>
      </c>
      <c r="M26" s="24">
        <v>21427</v>
      </c>
      <c r="O26" s="23" t="s">
        <v>111</v>
      </c>
      <c r="P26">
        <v>8</v>
      </c>
      <c r="Q26">
        <v>2016</v>
      </c>
      <c r="R26" s="24">
        <v>599</v>
      </c>
      <c r="T26" s="23" t="s">
        <v>111</v>
      </c>
      <c r="U26">
        <v>9</v>
      </c>
      <c r="V26">
        <v>2016</v>
      </c>
      <c r="W26" s="24">
        <v>22083</v>
      </c>
      <c r="X26" s="34" t="str">
        <f>VLOOKUP(timeseries_widget_id_120709_sv_id_11_population_group_4797_2C4798_frequency_mont[[#This Row],[Value.month]],Admin_Months,2)&amp;"-"&amp;timeseries_widget_id_120709_sv_id_11_population_group_4797_2C4798_frequency_mont[[#This Row],[Value.year]]</f>
        <v>Sep-2016</v>
      </c>
      <c r="Z26">
        <v>8</v>
      </c>
      <c r="AA26">
        <v>2015</v>
      </c>
      <c r="AB26" s="24">
        <v>107843</v>
      </c>
      <c r="AC26" s="34" t="str">
        <f>VLOOKUP(timeseries_widget_id_126513_geo_id_640_sv_id_11_population_group_4797_frequency[[#This Row],[Column1.month]],Admin_Months,2)&amp;"-"&amp;timeseries_widget_id_126513_geo_id_640_sv_id_11_population_group_4797_frequency[[#This Row],[Column1.year]]</f>
        <v>Aug-2015</v>
      </c>
      <c r="AJ26">
        <v>8</v>
      </c>
      <c r="AK26">
        <v>2015</v>
      </c>
      <c r="AL26" s="24">
        <v>107843</v>
      </c>
      <c r="AM26" s="34" t="str">
        <f>VLOOKUP(timeseries_widget_id_126502_geo_id_640_sv_id_11_population_group_4797_2C4798_fre[[#This Row],[Column1.month]],Admin_Months,2)&amp;"-"&amp;timeseries_widget_id_126502_geo_id_640_sv_id_11_population_group_4797_2C4798_fre[[#This Row],[Column1.year]]</f>
        <v>Aug-2015</v>
      </c>
      <c r="AO26">
        <v>8</v>
      </c>
      <c r="AP26">
        <v>2015</v>
      </c>
      <c r="AQ26" s="24">
        <v>22609</v>
      </c>
      <c r="AR26" s="23" t="str">
        <f>VLOOKUP(timeseries_widget_id_126376_geo_id_656_sv_id_11_population_group_4797_frequency[[#This Row],[Column1.month]],Admin_Months,2)&amp;"-"&amp;timeseries_widget_id_126376_geo_id_656_sv_id_11_population_group_4797_frequency[[#This Row],[Column1.year]]</f>
        <v>Aug-2015</v>
      </c>
      <c r="BB26">
        <v>8</v>
      </c>
      <c r="BC26">
        <v>2015</v>
      </c>
      <c r="BD26" s="24">
        <v>1332</v>
      </c>
      <c r="BE26" s="23" t="str">
        <f>VLOOKUP(timeseries_widget_id_122786_geo_id_729_sv_id_11_population_group_4797_2C4798_fre[[#This Row],[Column1.month]],Admin_Months,2)&amp;"-"&amp;timeseries_widget_id_122786_geo_id_729_sv_id_11_population_group_4797_2C4798_fre[[#This Row],[Column1.year]]</f>
        <v>Aug-2015</v>
      </c>
      <c r="BK26">
        <v>8</v>
      </c>
      <c r="BL26">
        <v>2015</v>
      </c>
      <c r="BM26">
        <v>2</v>
      </c>
    </row>
    <row r="27" spans="1:65" x14ac:dyDescent="0.15">
      <c r="A27" t="s">
        <v>42</v>
      </c>
      <c r="B27" t="s">
        <v>177</v>
      </c>
      <c r="C27" t="s">
        <v>23</v>
      </c>
      <c r="D27" s="22">
        <v>5469</v>
      </c>
      <c r="E27" s="20">
        <f>sublocation__geo_id_640_year_latest_sv_id_11_population_group_4797_4798[[#This Row],[Column1.individuals]]/SUM(sublocation__geo_id_640_year_latest_sv_id_11_population_group_4797_4798[Column1.individuals])</f>
        <v>8.7940183309213701E-2</v>
      </c>
      <c r="F27" s="23" t="str">
        <f>TEXT(sublocation__geo_id_640_year_latest_sv_id_11_population_group_4797_4798[[#This Row],[Column1.individuals]],"#,###")&amp;"  ("&amp;(ROUND(sublocation__geo_id_640_year_latest_sv_id_11_population_group_4797_4798[[#This Row],[Column1]],2)*100)&amp;"%)"</f>
        <v>5,469  (9%)</v>
      </c>
      <c r="J27" s="23" t="s">
        <v>111</v>
      </c>
      <c r="K27">
        <v>10</v>
      </c>
      <c r="L27">
        <v>2016</v>
      </c>
      <c r="M27" s="24">
        <v>31583</v>
      </c>
      <c r="O27" s="23" t="s">
        <v>111</v>
      </c>
      <c r="P27">
        <v>9</v>
      </c>
      <c r="Q27">
        <v>2016</v>
      </c>
      <c r="R27" s="24">
        <v>656</v>
      </c>
      <c r="T27" s="23" t="s">
        <v>111</v>
      </c>
      <c r="U27">
        <v>10</v>
      </c>
      <c r="V27">
        <v>2016</v>
      </c>
      <c r="W27" s="24">
        <v>32434</v>
      </c>
      <c r="X27" s="34" t="str">
        <f>VLOOKUP(timeseries_widget_id_120709_sv_id_11_population_group_4797_2C4798_frequency_mont[[#This Row],[Value.month]],Admin_Months,2)&amp;"-"&amp;timeseries_widget_id_120709_sv_id_11_population_group_4797_2C4798_frequency_mont[[#This Row],[Value.year]]</f>
        <v>Oct-2016</v>
      </c>
      <c r="Z27">
        <v>9</v>
      </c>
      <c r="AA27">
        <v>2015</v>
      </c>
      <c r="AB27" s="24">
        <v>147123</v>
      </c>
      <c r="AC27" s="34" t="str">
        <f>VLOOKUP(timeseries_widget_id_126513_geo_id_640_sv_id_11_population_group_4797_frequency[[#This Row],[Column1.month]],Admin_Months,2)&amp;"-"&amp;timeseries_widget_id_126513_geo_id_640_sv_id_11_population_group_4797_frequency[[#This Row],[Column1.year]]</f>
        <v>Sep-2015</v>
      </c>
      <c r="AJ27">
        <v>9</v>
      </c>
      <c r="AK27">
        <v>2015</v>
      </c>
      <c r="AL27" s="24">
        <v>147123</v>
      </c>
      <c r="AM27" s="34" t="str">
        <f>VLOOKUP(timeseries_widget_id_126502_geo_id_640_sv_id_11_population_group_4797_2C4798_fre[[#This Row],[Column1.month]],Admin_Months,2)&amp;"-"&amp;timeseries_widget_id_126502_geo_id_640_sv_id_11_population_group_4797_2C4798_fre[[#This Row],[Column1.year]]</f>
        <v>Sep-2015</v>
      </c>
      <c r="AO27">
        <v>9</v>
      </c>
      <c r="AP27">
        <v>2015</v>
      </c>
      <c r="AQ27" s="24">
        <v>15922</v>
      </c>
      <c r="AR27" s="23" t="str">
        <f>VLOOKUP(timeseries_widget_id_126376_geo_id_656_sv_id_11_population_group_4797_frequency[[#This Row],[Column1.month]],Admin_Months,2)&amp;"-"&amp;timeseries_widget_id_126376_geo_id_656_sv_id_11_population_group_4797_frequency[[#This Row],[Column1.year]]</f>
        <v>Sep-2015</v>
      </c>
      <c r="BB27">
        <v>9</v>
      </c>
      <c r="BC27">
        <v>2015</v>
      </c>
      <c r="BD27" s="24">
        <v>1722</v>
      </c>
      <c r="BE27" s="23" t="str">
        <f>VLOOKUP(timeseries_widget_id_122786_geo_id_729_sv_id_11_population_group_4797_2C4798_fre[[#This Row],[Column1.month]],Admin_Months,2)&amp;"-"&amp;timeseries_widget_id_122786_geo_id_729_sv_id_11_population_group_4797_2C4798_fre[[#This Row],[Column1.year]]</f>
        <v>Sep-2015</v>
      </c>
      <c r="BK27">
        <v>9</v>
      </c>
      <c r="BL27">
        <v>2015</v>
      </c>
      <c r="BM27">
        <v>7</v>
      </c>
    </row>
    <row r="28" spans="1:65" x14ac:dyDescent="0.15">
      <c r="A28" t="s">
        <v>44</v>
      </c>
      <c r="B28" t="s">
        <v>177</v>
      </c>
      <c r="C28" t="s">
        <v>23</v>
      </c>
      <c r="D28" s="22">
        <v>3520</v>
      </c>
      <c r="E28" s="20">
        <f>sublocation__geo_id_640_year_latest_sv_id_11_population_group_4797_4798[[#This Row],[Column1.individuals]]/SUM(sublocation__geo_id_640_year_latest_sv_id_11_population_group_4797_4798[Column1.individuals])</f>
        <v>5.6600739668757033E-2</v>
      </c>
      <c r="F28" s="23" t="str">
        <f>TEXT(sublocation__geo_id_640_year_latest_sv_id_11_population_group_4797_4798[[#This Row],[Column1.individuals]],"#,###")&amp;"  ("&amp;(ROUND(sublocation__geo_id_640_year_latest_sv_id_11_population_group_4797_4798[[#This Row],[Column1]],2)*100)&amp;"%)"</f>
        <v>3,520  (6%)</v>
      </c>
      <c r="J28" s="23" t="s">
        <v>111</v>
      </c>
      <c r="K28">
        <v>11</v>
      </c>
      <c r="L28">
        <v>2016</v>
      </c>
      <c r="M28" s="24">
        <v>16595</v>
      </c>
      <c r="O28" s="23" t="s">
        <v>111</v>
      </c>
      <c r="P28">
        <v>10</v>
      </c>
      <c r="Q28">
        <v>2016</v>
      </c>
      <c r="R28" s="24">
        <v>851</v>
      </c>
      <c r="T28" s="23" t="s">
        <v>111</v>
      </c>
      <c r="U28">
        <v>11</v>
      </c>
      <c r="V28">
        <v>2016</v>
      </c>
      <c r="W28" s="24">
        <v>17126</v>
      </c>
      <c r="X28" s="34" t="str">
        <f>VLOOKUP(timeseries_widget_id_120709_sv_id_11_population_group_4797_2C4798_frequency_mont[[#This Row],[Value.month]],Admin_Months,2)&amp;"-"&amp;timeseries_widget_id_120709_sv_id_11_population_group_4797_2C4798_frequency_mont[[#This Row],[Value.year]]</f>
        <v>Nov-2016</v>
      </c>
      <c r="Z28">
        <v>10</v>
      </c>
      <c r="AA28">
        <v>2015</v>
      </c>
      <c r="AB28" s="24">
        <v>211663</v>
      </c>
      <c r="AC28" s="34" t="str">
        <f>VLOOKUP(timeseries_widget_id_126513_geo_id_640_sv_id_11_population_group_4797_frequency[[#This Row],[Column1.month]],Admin_Months,2)&amp;"-"&amp;timeseries_widget_id_126513_geo_id_640_sv_id_11_population_group_4797_frequency[[#This Row],[Column1.year]]</f>
        <v>Oct-2015</v>
      </c>
      <c r="AJ28">
        <v>10</v>
      </c>
      <c r="AK28">
        <v>2015</v>
      </c>
      <c r="AL28" s="24">
        <v>211663</v>
      </c>
      <c r="AM28" s="34" t="str">
        <f>VLOOKUP(timeseries_widget_id_126502_geo_id_640_sv_id_11_population_group_4797_2C4798_fre[[#This Row],[Column1.month]],Admin_Months,2)&amp;"-"&amp;timeseries_widget_id_126502_geo_id_640_sv_id_11_population_group_4797_2C4798_fre[[#This Row],[Column1.year]]</f>
        <v>Oct-2015</v>
      </c>
      <c r="AO28">
        <v>10</v>
      </c>
      <c r="AP28">
        <v>2015</v>
      </c>
      <c r="AQ28" s="24">
        <v>8916</v>
      </c>
      <c r="AR28" s="23" t="str">
        <f>VLOOKUP(timeseries_widget_id_126376_geo_id_656_sv_id_11_population_group_4797_frequency[[#This Row],[Column1.month]],Admin_Months,2)&amp;"-"&amp;timeseries_widget_id_126376_geo_id_656_sv_id_11_population_group_4797_frequency[[#This Row],[Column1.year]]</f>
        <v>Oct-2015</v>
      </c>
      <c r="BB28">
        <v>10</v>
      </c>
      <c r="BC28">
        <v>2015</v>
      </c>
      <c r="BD28" s="24">
        <v>2227</v>
      </c>
      <c r="BE28" s="23" t="str">
        <f>VLOOKUP(timeseries_widget_id_122786_geo_id_729_sv_id_11_population_group_4797_2C4798_fre[[#This Row],[Column1.month]],Admin_Months,2)&amp;"-"&amp;timeseries_widget_id_122786_geo_id_729_sv_id_11_population_group_4797_2C4798_fre[[#This Row],[Column1.year]]</f>
        <v>Oct-2015</v>
      </c>
      <c r="BK28">
        <v>10</v>
      </c>
      <c r="BL28">
        <v>2015</v>
      </c>
      <c r="BM28">
        <v>0</v>
      </c>
    </row>
    <row r="29" spans="1:65" x14ac:dyDescent="0.15">
      <c r="A29" t="s">
        <v>45</v>
      </c>
      <c r="B29" t="s">
        <v>177</v>
      </c>
      <c r="C29" t="s">
        <v>23</v>
      </c>
      <c r="D29" s="22">
        <v>2268</v>
      </c>
      <c r="E29" s="20">
        <f>sublocation__geo_id_640_year_latest_sv_id_11_population_group_4797_4798[[#This Row],[Column1.individuals]]/SUM(sublocation__geo_id_640_year_latest_sv_id_11_population_group_4797_4798[Column1.individuals])</f>
        <v>3.6468885672937774E-2</v>
      </c>
      <c r="F29" s="23" t="str">
        <f>TEXT(sublocation__geo_id_640_year_latest_sv_id_11_population_group_4797_4798[[#This Row],[Column1.individuals]],"#,###")&amp;"  ("&amp;(ROUND(sublocation__geo_id_640_year_latest_sv_id_11_population_group_4797_4798[[#This Row],[Column1]],2)*100)&amp;"%)"</f>
        <v>2,268  (4%)</v>
      </c>
      <c r="J29" s="23" t="s">
        <v>111</v>
      </c>
      <c r="K29">
        <v>12</v>
      </c>
      <c r="L29">
        <v>2016</v>
      </c>
      <c r="M29" s="24">
        <v>10895</v>
      </c>
      <c r="O29" s="23" t="s">
        <v>111</v>
      </c>
      <c r="P29">
        <v>11</v>
      </c>
      <c r="Q29">
        <v>2016</v>
      </c>
      <c r="R29" s="24">
        <v>531</v>
      </c>
      <c r="T29" s="23" t="s">
        <v>111</v>
      </c>
      <c r="U29">
        <v>12</v>
      </c>
      <c r="V29">
        <v>2016</v>
      </c>
      <c r="W29" s="24">
        <v>11743</v>
      </c>
      <c r="X29" s="34" t="str">
        <f>VLOOKUP(timeseries_widget_id_120709_sv_id_11_population_group_4797_2C4798_frequency_mont[[#This Row],[Value.month]],Admin_Months,2)&amp;"-"&amp;timeseries_widget_id_120709_sv_id_11_population_group_4797_2C4798_frequency_mont[[#This Row],[Value.year]]</f>
        <v>Dec-2016</v>
      </c>
      <c r="Z29">
        <v>11</v>
      </c>
      <c r="AA29">
        <v>2015</v>
      </c>
      <c r="AB29" s="24">
        <v>151249</v>
      </c>
      <c r="AC29" s="34" t="str">
        <f>VLOOKUP(timeseries_widget_id_126513_geo_id_640_sv_id_11_population_group_4797_frequency[[#This Row],[Column1.month]],Admin_Months,2)&amp;"-"&amp;timeseries_widget_id_126513_geo_id_640_sv_id_11_population_group_4797_frequency[[#This Row],[Column1.year]]</f>
        <v>Nov-2015</v>
      </c>
      <c r="AJ29">
        <v>11</v>
      </c>
      <c r="AK29">
        <v>2015</v>
      </c>
      <c r="AL29" s="24">
        <v>151249</v>
      </c>
      <c r="AM29" s="34" t="str">
        <f>VLOOKUP(timeseries_widget_id_126502_geo_id_640_sv_id_11_population_group_4797_2C4798_fre[[#This Row],[Column1.month]],Admin_Months,2)&amp;"-"&amp;timeseries_widget_id_126502_geo_id_640_sv_id_11_population_group_4797_2C4798_fre[[#This Row],[Column1.year]]</f>
        <v>Nov-2015</v>
      </c>
      <c r="AO29">
        <v>11</v>
      </c>
      <c r="AP29">
        <v>2015</v>
      </c>
      <c r="AQ29" s="24">
        <v>3218</v>
      </c>
      <c r="AR29" s="23" t="str">
        <f>VLOOKUP(timeseries_widget_id_126376_geo_id_656_sv_id_11_population_group_4797_frequency[[#This Row],[Column1.month]],Admin_Months,2)&amp;"-"&amp;timeseries_widget_id_126376_geo_id_656_sv_id_11_population_group_4797_frequency[[#This Row],[Column1.year]]</f>
        <v>Nov-2015</v>
      </c>
      <c r="BB29">
        <v>11</v>
      </c>
      <c r="BC29">
        <v>2015</v>
      </c>
      <c r="BD29" s="24">
        <v>1564</v>
      </c>
      <c r="BE29" s="23" t="str">
        <f>VLOOKUP(timeseries_widget_id_122786_geo_id_729_sv_id_11_population_group_4797_2C4798_fre[[#This Row],[Column1.month]],Admin_Months,2)&amp;"-"&amp;timeseries_widget_id_122786_geo_id_729_sv_id_11_population_group_4797_2C4798_fre[[#This Row],[Column1.year]]</f>
        <v>Nov-2015</v>
      </c>
      <c r="BK29">
        <v>11</v>
      </c>
      <c r="BL29">
        <v>2015</v>
      </c>
      <c r="BM29">
        <v>0</v>
      </c>
    </row>
    <row r="30" spans="1:65" x14ac:dyDescent="0.15">
      <c r="A30" t="s">
        <v>48</v>
      </c>
      <c r="B30" t="s">
        <v>177</v>
      </c>
      <c r="C30" t="s">
        <v>23</v>
      </c>
      <c r="D30" s="22">
        <v>469</v>
      </c>
      <c r="E30" s="20">
        <f>sublocation__geo_id_640_year_latest_sv_id_11_population_group_4797_4798[[#This Row],[Column1.individuals]]/SUM(sublocation__geo_id_640_year_latest_sv_id_11_population_group_4797_4798[Column1.individuals])</f>
        <v>7.5414053706383665E-3</v>
      </c>
      <c r="F30" s="23" t="str">
        <f>TEXT(sublocation__geo_id_640_year_latest_sv_id_11_population_group_4797_4798[[#This Row],[Column1.individuals]],"#,###")&amp;"  ("&amp;(ROUND(sublocation__geo_id_640_year_latest_sv_id_11_population_group_4797_4798[[#This Row],[Column1]],2)*100)&amp;"%)"</f>
        <v>469  (1%)</v>
      </c>
      <c r="J30" s="23" t="s">
        <v>111</v>
      </c>
      <c r="K30">
        <v>1</v>
      </c>
      <c r="L30">
        <v>2017</v>
      </c>
      <c r="M30" s="24">
        <v>6909</v>
      </c>
      <c r="O30" s="23" t="s">
        <v>111</v>
      </c>
      <c r="P30">
        <v>12</v>
      </c>
      <c r="Q30">
        <v>2016</v>
      </c>
      <c r="R30" s="24">
        <v>848</v>
      </c>
      <c r="T30" s="23" t="s">
        <v>111</v>
      </c>
      <c r="U30">
        <v>1</v>
      </c>
      <c r="V30">
        <v>2017</v>
      </c>
      <c r="W30" s="24">
        <v>7240</v>
      </c>
      <c r="X30" s="34" t="str">
        <f>VLOOKUP(timeseries_widget_id_120709_sv_id_11_population_group_4797_2C4798_frequency_mont[[#This Row],[Value.month]],Admin_Months,2)&amp;"-"&amp;timeseries_widget_id_120709_sv_id_11_population_group_4797_2C4798_frequency_mont[[#This Row],[Value.year]]</f>
        <v>Jan-2017</v>
      </c>
      <c r="Z30">
        <v>12</v>
      </c>
      <c r="AA30">
        <v>2015</v>
      </c>
      <c r="AB30" s="24">
        <v>108742</v>
      </c>
      <c r="AC30" s="34" t="str">
        <f>VLOOKUP(timeseries_widget_id_126513_geo_id_640_sv_id_11_population_group_4797_frequency[[#This Row],[Column1.month]],Admin_Months,2)&amp;"-"&amp;timeseries_widget_id_126513_geo_id_640_sv_id_11_population_group_4797_frequency[[#This Row],[Column1.year]]</f>
        <v>Dec-2015</v>
      </c>
      <c r="AJ30">
        <v>12</v>
      </c>
      <c r="AK30">
        <v>2015</v>
      </c>
      <c r="AL30" s="24">
        <v>108742</v>
      </c>
      <c r="AM30" s="34" t="str">
        <f>VLOOKUP(timeseries_widget_id_126502_geo_id_640_sv_id_11_population_group_4797_2C4798_fre[[#This Row],[Column1.month]],Admin_Months,2)&amp;"-"&amp;timeseries_widget_id_126502_geo_id_640_sv_id_11_population_group_4797_2C4798_fre[[#This Row],[Column1.year]]</f>
        <v>Dec-2015</v>
      </c>
      <c r="AO30">
        <v>12</v>
      </c>
      <c r="AP30">
        <v>2015</v>
      </c>
      <c r="AQ30" s="24">
        <v>9637</v>
      </c>
      <c r="AR30" s="23" t="str">
        <f>VLOOKUP(timeseries_widget_id_126376_geo_id_656_sv_id_11_population_group_4797_frequency[[#This Row],[Column1.month]],Admin_Months,2)&amp;"-"&amp;timeseries_widget_id_126376_geo_id_656_sv_id_11_population_group_4797_frequency[[#This Row],[Column1.year]]</f>
        <v>Dec-2015</v>
      </c>
      <c r="BB30">
        <v>12</v>
      </c>
      <c r="BC30">
        <v>2015</v>
      </c>
      <c r="BD30" s="24">
        <v>1125</v>
      </c>
      <c r="BE30" s="23" t="str">
        <f>VLOOKUP(timeseries_widget_id_122786_geo_id_729_sv_id_11_population_group_4797_2C4798_fre[[#This Row],[Column1.month]],Admin_Months,2)&amp;"-"&amp;timeseries_widget_id_122786_geo_id_729_sv_id_11_population_group_4797_2C4798_fre[[#This Row],[Column1.year]]</f>
        <v>Dec-2015</v>
      </c>
      <c r="BK30">
        <v>12</v>
      </c>
      <c r="BL30">
        <v>2015</v>
      </c>
      <c r="BM30">
        <v>0</v>
      </c>
    </row>
    <row r="31" spans="1:65" x14ac:dyDescent="0.15">
      <c r="A31" t="s">
        <v>46</v>
      </c>
      <c r="B31" t="s">
        <v>177</v>
      </c>
      <c r="C31" t="s">
        <v>23</v>
      </c>
      <c r="D31" s="22">
        <v>323</v>
      </c>
      <c r="E31" s="20">
        <f>sublocation__geo_id_640_year_latest_sv_id_11_population_group_4797_4798[[#This Row],[Column1.individuals]]/SUM(sublocation__geo_id_640_year_latest_sv_id_11_population_group_4797_4798[Column1.individuals])</f>
        <v>5.193761054831967E-3</v>
      </c>
      <c r="F31" s="23" t="str">
        <f>TEXT(sublocation__geo_id_640_year_latest_sv_id_11_population_group_4797_4798[[#This Row],[Column1.individuals]],"#,###")&amp;"  ("&amp;(ROUND(sublocation__geo_id_640_year_latest_sv_id_11_population_group_4797_4798[[#This Row],[Column1]],2)*100)&amp;"%)"</f>
        <v>323  (1%)</v>
      </c>
      <c r="J31" s="23" t="s">
        <v>111</v>
      </c>
      <c r="K31">
        <v>2</v>
      </c>
      <c r="L31">
        <v>2017</v>
      </c>
      <c r="M31" s="24">
        <v>10701</v>
      </c>
      <c r="O31" s="23" t="s">
        <v>111</v>
      </c>
      <c r="P31">
        <v>1</v>
      </c>
      <c r="Q31">
        <v>2017</v>
      </c>
      <c r="R31" s="24">
        <v>331</v>
      </c>
      <c r="T31" s="23" t="s">
        <v>111</v>
      </c>
      <c r="U31">
        <v>2</v>
      </c>
      <c r="V31">
        <v>2017</v>
      </c>
      <c r="W31" s="24">
        <v>11902</v>
      </c>
      <c r="X31" s="34" t="str">
        <f>VLOOKUP(timeseries_widget_id_120709_sv_id_11_population_group_4797_2C4798_frequency_mont[[#This Row],[Value.month]],Admin_Months,2)&amp;"-"&amp;timeseries_widget_id_120709_sv_id_11_population_group_4797_2C4798_frequency_mont[[#This Row],[Value.year]]</f>
        <v>Feb-2017</v>
      </c>
      <c r="Z31">
        <v>1</v>
      </c>
      <c r="AA31">
        <v>2016</v>
      </c>
      <c r="AB31" s="24">
        <v>67415</v>
      </c>
      <c r="AC31" s="34" t="str">
        <f>VLOOKUP(timeseries_widget_id_126513_geo_id_640_sv_id_11_population_group_4797_frequency[[#This Row],[Column1.month]],Admin_Months,2)&amp;"-"&amp;timeseries_widget_id_126513_geo_id_640_sv_id_11_population_group_4797_frequency[[#This Row],[Column1.year]]</f>
        <v>Jan-2016</v>
      </c>
      <c r="AJ31">
        <v>1</v>
      </c>
      <c r="AK31">
        <v>2016</v>
      </c>
      <c r="AL31" s="24">
        <v>67415</v>
      </c>
      <c r="AM31" s="34" t="str">
        <f>VLOOKUP(timeseries_widget_id_126502_geo_id_640_sv_id_11_population_group_4797_2C4798_fre[[#This Row],[Column1.month]],Admin_Months,2)&amp;"-"&amp;timeseries_widget_id_126502_geo_id_640_sv_id_11_population_group_4797_2C4798_fre[[#This Row],[Column1.year]]</f>
        <v>Jan-2016</v>
      </c>
      <c r="AO31">
        <v>1</v>
      </c>
      <c r="AP31">
        <v>2016</v>
      </c>
      <c r="AQ31" s="24">
        <v>5273</v>
      </c>
      <c r="AR31" s="23" t="str">
        <f>VLOOKUP(timeseries_widget_id_126376_geo_id_656_sv_id_11_population_group_4797_frequency[[#This Row],[Column1.month]],Admin_Months,2)&amp;"-"&amp;timeseries_widget_id_126376_geo_id_656_sv_id_11_population_group_4797_frequency[[#This Row],[Column1.year]]</f>
        <v>Jan-2016</v>
      </c>
      <c r="BB31">
        <v>1</v>
      </c>
      <c r="BC31">
        <v>2016</v>
      </c>
      <c r="BD31" s="24">
        <v>1010</v>
      </c>
      <c r="BE31" s="23" t="str">
        <f>VLOOKUP(timeseries_widget_id_122786_geo_id_729_sv_id_11_population_group_4797_2C4798_fre[[#This Row],[Column1.month]],Admin_Months,2)&amp;"-"&amp;timeseries_widget_id_122786_geo_id_729_sv_id_11_population_group_4797_2C4798_fre[[#This Row],[Column1.year]]</f>
        <v>Jan-2016</v>
      </c>
      <c r="BK31">
        <v>1</v>
      </c>
      <c r="BL31">
        <v>2016</v>
      </c>
      <c r="BM31">
        <v>0</v>
      </c>
    </row>
    <row r="32" spans="1:65" x14ac:dyDescent="0.15">
      <c r="A32" t="s">
        <v>47</v>
      </c>
      <c r="B32" t="s">
        <v>177</v>
      </c>
      <c r="C32" t="s">
        <v>23</v>
      </c>
      <c r="D32" s="22">
        <v>237</v>
      </c>
      <c r="E32" s="20">
        <f>sublocation__geo_id_640_year_latest_sv_id_11_population_group_4797_4798[[#This Row],[Column1.individuals]]/SUM(sublocation__geo_id_640_year_latest_sv_id_11_population_group_4797_4798[Column1.individuals])</f>
        <v>3.8109020742884709E-3</v>
      </c>
      <c r="F32" s="23" t="str">
        <f>TEXT(sublocation__geo_id_640_year_latest_sv_id_11_population_group_4797_4798[[#This Row],[Column1.individuals]],"#,###")&amp;"  ("&amp;(ROUND(sublocation__geo_id_640_year_latest_sv_id_11_population_group_4797_4798[[#This Row],[Column1]],2)*100)&amp;"%)"</f>
        <v>237  (0%)</v>
      </c>
      <c r="J32" s="23" t="s">
        <v>111</v>
      </c>
      <c r="K32">
        <v>3</v>
      </c>
      <c r="L32">
        <v>2017</v>
      </c>
      <c r="M32" s="24">
        <v>13378</v>
      </c>
      <c r="O32" s="23" t="s">
        <v>111</v>
      </c>
      <c r="P32">
        <v>2</v>
      </c>
      <c r="Q32">
        <v>2017</v>
      </c>
      <c r="R32" s="24">
        <v>1201</v>
      </c>
      <c r="T32" s="23" t="s">
        <v>111</v>
      </c>
      <c r="U32">
        <v>3</v>
      </c>
      <c r="V32">
        <v>2017</v>
      </c>
      <c r="W32" s="24">
        <v>13733</v>
      </c>
      <c r="X32" s="34" t="str">
        <f>VLOOKUP(timeseries_widget_id_120709_sv_id_11_population_group_4797_2C4798_frequency_mont[[#This Row],[Value.month]],Admin_Months,2)&amp;"-"&amp;timeseries_widget_id_120709_sv_id_11_population_group_4797_2C4798_frequency_mont[[#This Row],[Value.year]]</f>
        <v>Mar-2017</v>
      </c>
      <c r="Z32">
        <v>2</v>
      </c>
      <c r="AA32">
        <v>2016</v>
      </c>
      <c r="AB32" s="24">
        <v>57066</v>
      </c>
      <c r="AC32" s="34" t="str">
        <f>VLOOKUP(timeseries_widget_id_126513_geo_id_640_sv_id_11_population_group_4797_frequency[[#This Row],[Column1.month]],Admin_Months,2)&amp;"-"&amp;timeseries_widget_id_126513_geo_id_640_sv_id_11_population_group_4797_frequency[[#This Row],[Column1.year]]</f>
        <v>Feb-2016</v>
      </c>
      <c r="AJ32">
        <v>2</v>
      </c>
      <c r="AK32">
        <v>2016</v>
      </c>
      <c r="AL32" s="24">
        <v>57066</v>
      </c>
      <c r="AM32" s="34" t="str">
        <f>VLOOKUP(timeseries_widget_id_126502_geo_id_640_sv_id_11_population_group_4797_2C4798_fre[[#This Row],[Column1.month]],Admin_Months,2)&amp;"-"&amp;timeseries_widget_id_126502_geo_id_640_sv_id_11_population_group_4797_2C4798_fre[[#This Row],[Column1.year]]</f>
        <v>Feb-2016</v>
      </c>
      <c r="AO32">
        <v>2</v>
      </c>
      <c r="AP32">
        <v>2016</v>
      </c>
      <c r="AQ32" s="24">
        <v>3828</v>
      </c>
      <c r="AR32" s="23" t="str">
        <f>VLOOKUP(timeseries_widget_id_126376_geo_id_656_sv_id_11_population_group_4797_frequency[[#This Row],[Column1.month]],Admin_Months,2)&amp;"-"&amp;timeseries_widget_id_126376_geo_id_656_sv_id_11_population_group_4797_frequency[[#This Row],[Column1.year]]</f>
        <v>Feb-2016</v>
      </c>
      <c r="BB32">
        <v>2</v>
      </c>
      <c r="BC32">
        <v>2016</v>
      </c>
      <c r="BD32" s="24">
        <v>515</v>
      </c>
      <c r="BE32" s="23" t="str">
        <f>VLOOKUP(timeseries_widget_id_122786_geo_id_729_sv_id_11_population_group_4797_2C4798_fre[[#This Row],[Column1.month]],Admin_Months,2)&amp;"-"&amp;timeseries_widget_id_122786_geo_id_729_sv_id_11_population_group_4797_2C4798_fre[[#This Row],[Column1.year]]</f>
        <v>Feb-2016</v>
      </c>
      <c r="BG32" t="s">
        <v>16</v>
      </c>
      <c r="BH32" t="s">
        <v>17</v>
      </c>
      <c r="BI32" t="s">
        <v>37</v>
      </c>
      <c r="BK32">
        <v>2</v>
      </c>
      <c r="BL32">
        <v>2016</v>
      </c>
      <c r="BM32">
        <v>0</v>
      </c>
    </row>
    <row r="33" spans="1:65" x14ac:dyDescent="0.15">
      <c r="A33" t="s">
        <v>118</v>
      </c>
      <c r="B33" t="s">
        <v>177</v>
      </c>
      <c r="C33" t="s">
        <v>23</v>
      </c>
      <c r="D33" s="22">
        <v>13</v>
      </c>
      <c r="E33" s="20">
        <f>sublocation__geo_id_640_year_latest_sv_id_11_population_group_4797_4798[[#This Row],[Column1.individuals]]/SUM(sublocation__geo_id_640_year_latest_sv_id_11_population_group_4797_4798[Column1.individuals])</f>
        <v>2.0903682264029587E-4</v>
      </c>
      <c r="F33" s="23" t="str">
        <f>TEXT(sublocation__geo_id_640_year_latest_sv_id_11_population_group_4797_4798[[#This Row],[Column1.individuals]],"#,###")&amp;"  ("&amp;(ROUND(sublocation__geo_id_640_year_latest_sv_id_11_population_group_4797_4798[[#This Row],[Column1]],2)*100)&amp;"%)"</f>
        <v>13  (0%)</v>
      </c>
      <c r="J33" s="23" t="s">
        <v>111</v>
      </c>
      <c r="K33">
        <v>4</v>
      </c>
      <c r="L33">
        <v>2017</v>
      </c>
      <c r="M33" s="24">
        <v>15024</v>
      </c>
      <c r="O33" s="23" t="s">
        <v>111</v>
      </c>
      <c r="P33">
        <v>3</v>
      </c>
      <c r="Q33">
        <v>2017</v>
      </c>
      <c r="R33" s="24">
        <v>355</v>
      </c>
      <c r="T33" s="23" t="s">
        <v>111</v>
      </c>
      <c r="U33">
        <v>4</v>
      </c>
      <c r="V33">
        <v>2017</v>
      </c>
      <c r="W33" s="24">
        <v>15322</v>
      </c>
      <c r="X33" s="34" t="str">
        <f>VLOOKUP(timeseries_widget_id_120709_sv_id_11_population_group_4797_2C4798_frequency_mont[[#This Row],[Value.month]],Admin_Months,2)&amp;"-"&amp;timeseries_widget_id_120709_sv_id_11_population_group_4797_2C4798_frequency_mont[[#This Row],[Value.year]]</f>
        <v>Apr-2017</v>
      </c>
      <c r="Z33">
        <v>3</v>
      </c>
      <c r="AA33">
        <v>2016</v>
      </c>
      <c r="AB33" s="24">
        <v>26971</v>
      </c>
      <c r="AC33" s="34" t="str">
        <f>VLOOKUP(timeseries_widget_id_126513_geo_id_640_sv_id_11_population_group_4797_frequency[[#This Row],[Column1.month]],Admin_Months,2)&amp;"-"&amp;timeseries_widget_id_126513_geo_id_640_sv_id_11_population_group_4797_frequency[[#This Row],[Column1.year]]</f>
        <v>Mar-2016</v>
      </c>
      <c r="AJ33">
        <v>3</v>
      </c>
      <c r="AK33">
        <v>2016</v>
      </c>
      <c r="AL33" s="24">
        <v>26971</v>
      </c>
      <c r="AM33" s="34" t="str">
        <f>VLOOKUP(timeseries_widget_id_126502_geo_id_640_sv_id_11_population_group_4797_2C4798_fre[[#This Row],[Column1.month]],Admin_Months,2)&amp;"-"&amp;timeseries_widget_id_126502_geo_id_640_sv_id_11_population_group_4797_2C4798_fre[[#This Row],[Column1.year]]</f>
        <v>Mar-2016</v>
      </c>
      <c r="AO33">
        <v>3</v>
      </c>
      <c r="AP33">
        <v>2016</v>
      </c>
      <c r="AQ33" s="24">
        <v>9676</v>
      </c>
      <c r="AR33" s="23" t="str">
        <f>VLOOKUP(timeseries_widget_id_126376_geo_id_656_sv_id_11_population_group_4797_frequency[[#This Row],[Column1.month]],Admin_Months,2)&amp;"-"&amp;timeseries_widget_id_126376_geo_id_656_sv_id_11_population_group_4797_frequency[[#This Row],[Column1.year]]</f>
        <v>Mar-2016</v>
      </c>
      <c r="BB33">
        <v>3</v>
      </c>
      <c r="BC33">
        <v>2016</v>
      </c>
      <c r="BD33" s="24">
        <v>626</v>
      </c>
      <c r="BE33" s="23" t="str">
        <f>VLOOKUP(timeseries_widget_id_122786_geo_id_729_sv_id_11_population_group_4797_2C4798_fre[[#This Row],[Column1.month]],Admin_Months,2)&amp;"-"&amp;timeseries_widget_id_122786_geo_id_729_sv_id_11_population_group_4797_2C4798_fre[[#This Row],[Column1.year]]</f>
        <v>Mar-2016</v>
      </c>
      <c r="BG33">
        <v>3</v>
      </c>
      <c r="BH33">
        <v>2016</v>
      </c>
      <c r="BI33">
        <v>28</v>
      </c>
      <c r="BK33">
        <v>3</v>
      </c>
      <c r="BL33">
        <v>2016</v>
      </c>
      <c r="BM33">
        <v>0</v>
      </c>
    </row>
    <row r="34" spans="1:65" x14ac:dyDescent="0.15">
      <c r="J34" s="23" t="s">
        <v>111</v>
      </c>
      <c r="K34">
        <v>5</v>
      </c>
      <c r="L34">
        <v>2017</v>
      </c>
      <c r="M34" s="24">
        <v>25938</v>
      </c>
      <c r="O34" s="23" t="s">
        <v>111</v>
      </c>
      <c r="P34">
        <v>4</v>
      </c>
      <c r="Q34">
        <v>2017</v>
      </c>
      <c r="R34" s="24">
        <v>298</v>
      </c>
      <c r="T34" s="23" t="s">
        <v>111</v>
      </c>
      <c r="U34">
        <v>5</v>
      </c>
      <c r="V34">
        <v>2017</v>
      </c>
      <c r="W34" s="24">
        <v>26411</v>
      </c>
      <c r="X34" s="34" t="str">
        <f>VLOOKUP(timeseries_widget_id_120709_sv_id_11_population_group_4797_2C4798_frequency_mont[[#This Row],[Value.month]],Admin_Months,2)&amp;"-"&amp;timeseries_widget_id_120709_sv_id_11_population_group_4797_2C4798_frequency_mont[[#This Row],[Value.year]]</f>
        <v>May-2017</v>
      </c>
      <c r="Z34">
        <v>4</v>
      </c>
      <c r="AA34">
        <v>2016</v>
      </c>
      <c r="AB34" s="24">
        <v>3650</v>
      </c>
      <c r="AC34" s="34" t="str">
        <f>VLOOKUP(timeseries_widget_id_126513_geo_id_640_sv_id_11_population_group_4797_frequency[[#This Row],[Column1.month]],Admin_Months,2)&amp;"-"&amp;timeseries_widget_id_126513_geo_id_640_sv_id_11_population_group_4797_frequency[[#This Row],[Column1.year]]</f>
        <v>Apr-2016</v>
      </c>
      <c r="AJ34">
        <v>4</v>
      </c>
      <c r="AK34">
        <v>2016</v>
      </c>
      <c r="AL34" s="24">
        <v>3650</v>
      </c>
      <c r="AM34" s="34" t="str">
        <f>VLOOKUP(timeseries_widget_id_126502_geo_id_640_sv_id_11_population_group_4797_2C4798_fre[[#This Row],[Column1.month]],Admin_Months,2)&amp;"-"&amp;timeseries_widget_id_126502_geo_id_640_sv_id_11_population_group_4797_2C4798_fre[[#This Row],[Column1.year]]</f>
        <v>Apr-2016</v>
      </c>
      <c r="AO34">
        <v>4</v>
      </c>
      <c r="AP34">
        <v>2016</v>
      </c>
      <c r="AQ34" s="24">
        <v>9149</v>
      </c>
      <c r="AR34" s="23" t="str">
        <f>VLOOKUP(timeseries_widget_id_126376_geo_id_656_sv_id_11_population_group_4797_frequency[[#This Row],[Column1.month]],Admin_Months,2)&amp;"-"&amp;timeseries_widget_id_126376_geo_id_656_sv_id_11_population_group_4797_frequency[[#This Row],[Column1.year]]</f>
        <v>Apr-2016</v>
      </c>
      <c r="BB34">
        <v>4</v>
      </c>
      <c r="BC34">
        <v>2016</v>
      </c>
      <c r="BD34" s="24">
        <v>930</v>
      </c>
      <c r="BE34" s="23" t="str">
        <f>VLOOKUP(timeseries_widget_id_122786_geo_id_729_sv_id_11_population_group_4797_2C4798_fre[[#This Row],[Column1.month]],Admin_Months,2)&amp;"-"&amp;timeseries_widget_id_122786_geo_id_729_sv_id_11_population_group_4797_2C4798_fre[[#This Row],[Column1.year]]</f>
        <v>Apr-2016</v>
      </c>
      <c r="BG34">
        <v>4</v>
      </c>
      <c r="BH34">
        <v>2016</v>
      </c>
      <c r="BI34">
        <v>15</v>
      </c>
      <c r="BK34">
        <v>4</v>
      </c>
      <c r="BL34">
        <v>2016</v>
      </c>
      <c r="BM34">
        <v>0</v>
      </c>
    </row>
    <row r="35" spans="1:65" x14ac:dyDescent="0.15">
      <c r="A35" t="s">
        <v>3</v>
      </c>
      <c r="J35" s="23" t="s">
        <v>111</v>
      </c>
      <c r="K35">
        <v>6</v>
      </c>
      <c r="L35">
        <v>2017</v>
      </c>
      <c r="M35" s="24">
        <v>27886</v>
      </c>
      <c r="O35" s="23" t="s">
        <v>111</v>
      </c>
      <c r="P35">
        <v>5</v>
      </c>
      <c r="Q35">
        <v>2017</v>
      </c>
      <c r="R35" s="24">
        <v>473</v>
      </c>
      <c r="T35" s="23" t="s">
        <v>111</v>
      </c>
      <c r="U35">
        <v>6</v>
      </c>
      <c r="V35">
        <v>2017</v>
      </c>
      <c r="W35" s="24">
        <v>28218</v>
      </c>
      <c r="X35" s="34" t="str">
        <f>VLOOKUP(timeseries_widget_id_120709_sv_id_11_population_group_4797_2C4798_frequency_mont[[#This Row],[Value.month]],Admin_Months,2)&amp;"-"&amp;timeseries_widget_id_120709_sv_id_11_population_group_4797_2C4798_frequency_mont[[#This Row],[Value.year]]</f>
        <v>Jun-2017</v>
      </c>
      <c r="Z35">
        <v>5</v>
      </c>
      <c r="AA35">
        <v>2016</v>
      </c>
      <c r="AB35" s="24">
        <v>1721</v>
      </c>
      <c r="AC35" s="34" t="str">
        <f>VLOOKUP(timeseries_widget_id_126513_geo_id_640_sv_id_11_population_group_4797_frequency[[#This Row],[Column1.month]],Admin_Months,2)&amp;"-"&amp;timeseries_widget_id_126513_geo_id_640_sv_id_11_population_group_4797_frequency[[#This Row],[Column1.year]]</f>
        <v>May-2016</v>
      </c>
      <c r="AJ35">
        <v>5</v>
      </c>
      <c r="AK35">
        <v>2016</v>
      </c>
      <c r="AL35" s="24">
        <v>1721</v>
      </c>
      <c r="AM35" s="34" t="str">
        <f>VLOOKUP(timeseries_widget_id_126502_geo_id_640_sv_id_11_population_group_4797_2C4798_fre[[#This Row],[Column1.month]],Admin_Months,2)&amp;"-"&amp;timeseries_widget_id_126502_geo_id_640_sv_id_11_population_group_4797_2C4798_fre[[#This Row],[Column1.year]]</f>
        <v>May-2016</v>
      </c>
      <c r="AO35">
        <v>5</v>
      </c>
      <c r="AP35">
        <v>2016</v>
      </c>
      <c r="AQ35" s="24">
        <v>19957</v>
      </c>
      <c r="AR35" s="23" t="str">
        <f>VLOOKUP(timeseries_widget_id_126376_geo_id_656_sv_id_11_population_group_4797_frequency[[#This Row],[Column1.month]],Admin_Months,2)&amp;"-"&amp;timeseries_widget_id_126376_geo_id_656_sv_id_11_population_group_4797_frequency[[#This Row],[Column1.year]]</f>
        <v>May-2016</v>
      </c>
      <c r="BB35">
        <v>5</v>
      </c>
      <c r="BC35">
        <v>2016</v>
      </c>
      <c r="BD35" s="24">
        <v>947</v>
      </c>
      <c r="BE35" s="23" t="str">
        <f>VLOOKUP(timeseries_widget_id_122786_geo_id_729_sv_id_11_population_group_4797_2C4798_fre[[#This Row],[Column1.month]],Admin_Months,2)&amp;"-"&amp;timeseries_widget_id_122786_geo_id_729_sv_id_11_population_group_4797_2C4798_fre[[#This Row],[Column1.year]]</f>
        <v>May-2016</v>
      </c>
      <c r="BG35">
        <v>5</v>
      </c>
      <c r="BH35">
        <v>2016</v>
      </c>
      <c r="BI35">
        <v>15</v>
      </c>
      <c r="BK35">
        <v>5</v>
      </c>
      <c r="BL35">
        <v>2016</v>
      </c>
      <c r="BM35">
        <v>0</v>
      </c>
    </row>
    <row r="36" spans="1:65" x14ac:dyDescent="0.15">
      <c r="A36" t="s">
        <v>36</v>
      </c>
      <c r="B36" t="s">
        <v>16</v>
      </c>
      <c r="C36" t="s">
        <v>17</v>
      </c>
      <c r="D36" t="s">
        <v>37</v>
      </c>
      <c r="E36" t="s">
        <v>95</v>
      </c>
      <c r="F36" t="s">
        <v>96</v>
      </c>
      <c r="J36" s="23" t="s">
        <v>111</v>
      </c>
      <c r="K36">
        <v>7</v>
      </c>
      <c r="L36">
        <v>2017</v>
      </c>
      <c r="M36" s="24">
        <v>16100</v>
      </c>
      <c r="O36" s="23" t="s">
        <v>111</v>
      </c>
      <c r="P36">
        <v>6</v>
      </c>
      <c r="Q36">
        <v>2017</v>
      </c>
      <c r="R36" s="24">
        <v>332</v>
      </c>
      <c r="T36" s="23" t="s">
        <v>111</v>
      </c>
      <c r="U36">
        <v>7</v>
      </c>
      <c r="V36">
        <v>2017</v>
      </c>
      <c r="W36" s="24">
        <v>16523</v>
      </c>
      <c r="X36" s="34" t="str">
        <f>VLOOKUP(timeseries_widget_id_120709_sv_id_11_population_group_4797_2C4798_frequency_mont[[#This Row],[Value.month]],Admin_Months,2)&amp;"-"&amp;timeseries_widget_id_120709_sv_id_11_population_group_4797_2C4798_frequency_mont[[#This Row],[Value.year]]</f>
        <v>Jul-2017</v>
      </c>
      <c r="Z36">
        <v>6</v>
      </c>
      <c r="AA36">
        <v>2016</v>
      </c>
      <c r="AB36" s="24">
        <v>1554</v>
      </c>
      <c r="AC36" s="34" t="str">
        <f>VLOOKUP(timeseries_widget_id_126513_geo_id_640_sv_id_11_population_group_4797_frequency[[#This Row],[Column1.month]],Admin_Months,2)&amp;"-"&amp;timeseries_widget_id_126513_geo_id_640_sv_id_11_population_group_4797_frequency[[#This Row],[Column1.year]]</f>
        <v>Jun-2016</v>
      </c>
      <c r="AJ36">
        <v>6</v>
      </c>
      <c r="AK36">
        <v>2016</v>
      </c>
      <c r="AL36" s="24">
        <v>1554</v>
      </c>
      <c r="AM36" s="34" t="str">
        <f>VLOOKUP(timeseries_widget_id_126502_geo_id_640_sv_id_11_population_group_4797_2C4798_fre[[#This Row],[Column1.month]],Admin_Months,2)&amp;"-"&amp;timeseries_widget_id_126502_geo_id_640_sv_id_11_population_group_4797_2C4798_fre[[#This Row],[Column1.year]]</f>
        <v>Jun-2016</v>
      </c>
      <c r="AO36">
        <v>6</v>
      </c>
      <c r="AP36">
        <v>2016</v>
      </c>
      <c r="AQ36" s="24">
        <v>22339</v>
      </c>
      <c r="AR36" s="23" t="str">
        <f>VLOOKUP(timeseries_widget_id_126376_geo_id_656_sv_id_11_population_group_4797_frequency[[#This Row],[Column1.month]],Admin_Months,2)&amp;"-"&amp;timeseries_widget_id_126376_geo_id_656_sv_id_11_population_group_4797_frequency[[#This Row],[Column1.year]]</f>
        <v>Jun-2016</v>
      </c>
      <c r="BB36">
        <v>6</v>
      </c>
      <c r="BC36">
        <v>2016</v>
      </c>
      <c r="BD36" s="24">
        <v>1087</v>
      </c>
      <c r="BE36" s="23" t="str">
        <f>VLOOKUP(timeseries_widget_id_122786_geo_id_729_sv_id_11_population_group_4797_2C4798_fre[[#This Row],[Column1.month]],Admin_Months,2)&amp;"-"&amp;timeseries_widget_id_122786_geo_id_729_sv_id_11_population_group_4797_2C4798_fre[[#This Row],[Column1.year]]</f>
        <v>Jun-2016</v>
      </c>
      <c r="BG36">
        <v>9</v>
      </c>
      <c r="BH36">
        <v>2016</v>
      </c>
      <c r="BI36">
        <v>55</v>
      </c>
      <c r="BK36">
        <v>6</v>
      </c>
      <c r="BL36">
        <v>2016</v>
      </c>
      <c r="BM36">
        <v>0</v>
      </c>
    </row>
    <row r="37" spans="1:65" x14ac:dyDescent="0.15">
      <c r="A37" t="s">
        <v>49</v>
      </c>
      <c r="B37" t="s">
        <v>177</v>
      </c>
      <c r="C37" t="s">
        <v>23</v>
      </c>
      <c r="D37" s="24">
        <v>17998</v>
      </c>
      <c r="E37" s="33">
        <f>_2019_forcesublocation_1_widget_id_117562_sv_id_11_color__233c8dbc_color2__2300999[[#This Row],[Column1.individuals]]/SUM(_2019_forcesublocation_1_widget_id_117562_sv_id_11_color__233c8dbc_color2__2300999[Column1.individuals])</f>
        <v>0.6474799438788359</v>
      </c>
      <c r="F37" s="23" t="str">
        <f>TEXT(_2019_forcesublocation_1_widget_id_117562_sv_id_11_color__233c8dbc_color2__2300999[[#This Row],[Column1.individuals]],"#,###")&amp;"  ("&amp;(ROUND(_2019_forcesublocation_1_widget_id_117562_sv_id_11_color__233c8dbc_color2__2300999[[#This Row],[Column1]],2)*100)&amp;"%)"</f>
        <v>17,998  (65%)</v>
      </c>
      <c r="J37" s="23" t="s">
        <v>111</v>
      </c>
      <c r="K37">
        <v>8</v>
      </c>
      <c r="L37">
        <v>2017</v>
      </c>
      <c r="M37" s="24">
        <v>9765</v>
      </c>
      <c r="O37" s="23" t="s">
        <v>111</v>
      </c>
      <c r="P37">
        <v>7</v>
      </c>
      <c r="Q37">
        <v>2017</v>
      </c>
      <c r="R37" s="24">
        <v>423</v>
      </c>
      <c r="T37" s="23" t="s">
        <v>111</v>
      </c>
      <c r="U37">
        <v>8</v>
      </c>
      <c r="V37">
        <v>2017</v>
      </c>
      <c r="W37" s="24">
        <v>10610</v>
      </c>
      <c r="X37" s="34" t="str">
        <f>VLOOKUP(timeseries_widget_id_120709_sv_id_11_population_group_4797_2C4798_frequency_mont[[#This Row],[Value.month]],Admin_Months,2)&amp;"-"&amp;timeseries_widget_id_120709_sv_id_11_population_group_4797_2C4798_frequency_mont[[#This Row],[Value.year]]</f>
        <v>Aug-2017</v>
      </c>
      <c r="Z37">
        <v>7</v>
      </c>
      <c r="AA37">
        <v>2016</v>
      </c>
      <c r="AB37" s="24">
        <v>1920</v>
      </c>
      <c r="AC37" s="34" t="str">
        <f>VLOOKUP(timeseries_widget_id_126513_geo_id_640_sv_id_11_population_group_4797_frequency[[#This Row],[Column1.month]],Admin_Months,2)&amp;"-"&amp;timeseries_widget_id_126513_geo_id_640_sv_id_11_population_group_4797_frequency[[#This Row],[Column1.year]]</f>
        <v>Jul-2016</v>
      </c>
      <c r="AJ37">
        <v>7</v>
      </c>
      <c r="AK37">
        <v>2016</v>
      </c>
      <c r="AL37" s="24">
        <v>1920</v>
      </c>
      <c r="AM37" s="34" t="str">
        <f>VLOOKUP(timeseries_widget_id_126502_geo_id_640_sv_id_11_population_group_4797_2C4798_fre[[#This Row],[Column1.month]],Admin_Months,2)&amp;"-"&amp;timeseries_widget_id_126502_geo_id_640_sv_id_11_population_group_4797_2C4798_fre[[#This Row],[Column1.year]]</f>
        <v>Jul-2016</v>
      </c>
      <c r="AO37">
        <v>7</v>
      </c>
      <c r="AP37">
        <v>2016</v>
      </c>
      <c r="AQ37" s="24">
        <v>23552</v>
      </c>
      <c r="AR37" s="23" t="str">
        <f>VLOOKUP(timeseries_widget_id_126376_geo_id_656_sv_id_11_population_group_4797_frequency[[#This Row],[Column1.month]],Admin_Months,2)&amp;"-"&amp;timeseries_widget_id_126376_geo_id_656_sv_id_11_population_group_4797_frequency[[#This Row],[Column1.year]]</f>
        <v>Jul-2016</v>
      </c>
      <c r="BB37">
        <v>7</v>
      </c>
      <c r="BC37">
        <v>2016</v>
      </c>
      <c r="BD37" s="24">
        <v>803</v>
      </c>
      <c r="BE37" s="23" t="str">
        <f>VLOOKUP(timeseries_widget_id_122786_geo_id_729_sv_id_11_population_group_4797_2C4798_fre[[#This Row],[Column1.month]],Admin_Months,2)&amp;"-"&amp;timeseries_widget_id_122786_geo_id_729_sv_id_11_population_group_4797_2C4798_fre[[#This Row],[Column1.year]]</f>
        <v>Jul-2016</v>
      </c>
      <c r="BG37">
        <v>10</v>
      </c>
      <c r="BH37">
        <v>2016</v>
      </c>
      <c r="BI37">
        <v>83</v>
      </c>
      <c r="BK37">
        <v>1</v>
      </c>
      <c r="BL37">
        <v>2018</v>
      </c>
      <c r="BM37">
        <v>1</v>
      </c>
    </row>
    <row r="38" spans="1:65" x14ac:dyDescent="0.15">
      <c r="A38" t="s">
        <v>50</v>
      </c>
      <c r="B38" t="s">
        <v>177</v>
      </c>
      <c r="C38" t="s">
        <v>23</v>
      </c>
      <c r="D38" s="24">
        <v>4685</v>
      </c>
      <c r="E38" s="33">
        <f>_2019_forcesublocation_1_widget_id_117562_sv_id_11_color__233c8dbc_color2__2300999[[#This Row],[Column1.individuals]]/SUM(_2019_forcesublocation_1_widget_id_117562_sv_id_11_color__233c8dbc_color2__2300999[Column1.individuals])</f>
        <v>0.16854336798935138</v>
      </c>
      <c r="F38" s="23" t="str">
        <f>TEXT(_2019_forcesublocation_1_widget_id_117562_sv_id_11_color__233c8dbc_color2__2300999[[#This Row],[Column1.individuals]],"#,###")&amp;"  ("&amp;(ROUND(_2019_forcesublocation_1_widget_id_117562_sv_id_11_color__233c8dbc_color2__2300999[[#This Row],[Column1]],2)*100)&amp;"%)"</f>
        <v>4,685  (17%)</v>
      </c>
      <c r="J38" s="23" t="s">
        <v>111</v>
      </c>
      <c r="K38">
        <v>9</v>
      </c>
      <c r="L38">
        <v>2017</v>
      </c>
      <c r="M38" s="24">
        <v>12998</v>
      </c>
      <c r="O38" s="23" t="s">
        <v>111</v>
      </c>
      <c r="P38">
        <v>8</v>
      </c>
      <c r="Q38">
        <v>2017</v>
      </c>
      <c r="R38" s="24">
        <v>845</v>
      </c>
      <c r="T38" s="23" t="s">
        <v>111</v>
      </c>
      <c r="U38">
        <v>9</v>
      </c>
      <c r="V38">
        <v>2017</v>
      </c>
      <c r="W38" s="24">
        <v>13522</v>
      </c>
      <c r="X38" s="34" t="str">
        <f>VLOOKUP(timeseries_widget_id_120709_sv_id_11_population_group_4797_2C4798_frequency_mont[[#This Row],[Value.month]],Admin_Months,2)&amp;"-"&amp;timeseries_widget_id_120709_sv_id_11_population_group_4797_2C4798_frequency_mont[[#This Row],[Value.year]]</f>
        <v>Sep-2017</v>
      </c>
      <c r="Z38">
        <v>8</v>
      </c>
      <c r="AA38">
        <v>2016</v>
      </c>
      <c r="AB38" s="24">
        <v>3447</v>
      </c>
      <c r="AC38" s="34" t="str">
        <f>VLOOKUP(timeseries_widget_id_126513_geo_id_640_sv_id_11_population_group_4797_frequency[[#This Row],[Column1.month]],Admin_Months,2)&amp;"-"&amp;timeseries_widget_id_126513_geo_id_640_sv_id_11_population_group_4797_frequency[[#This Row],[Column1.year]]</f>
        <v>Aug-2016</v>
      </c>
      <c r="AJ38">
        <v>8</v>
      </c>
      <c r="AK38">
        <v>2016</v>
      </c>
      <c r="AL38" s="24">
        <v>3447</v>
      </c>
      <c r="AM38" s="34" t="str">
        <f>VLOOKUP(timeseries_widget_id_126502_geo_id_640_sv_id_11_population_group_4797_2C4798_fre[[#This Row],[Column1.month]],Admin_Months,2)&amp;"-"&amp;timeseries_widget_id_126502_geo_id_640_sv_id_11_population_group_4797_2C4798_fre[[#This Row],[Column1.year]]</f>
        <v>Aug-2016</v>
      </c>
      <c r="AO38">
        <v>8</v>
      </c>
      <c r="AP38">
        <v>2016</v>
      </c>
      <c r="AQ38" s="24">
        <v>21294</v>
      </c>
      <c r="AR38" s="23" t="str">
        <f>VLOOKUP(timeseries_widget_id_126376_geo_id_656_sv_id_11_population_group_4797_frequency[[#This Row],[Column1.month]],Admin_Months,2)&amp;"-"&amp;timeseries_widget_id_126376_geo_id_656_sv_id_11_population_group_4797_frequency[[#This Row],[Column1.year]]</f>
        <v>Aug-2016</v>
      </c>
      <c r="BB38">
        <v>8</v>
      </c>
      <c r="BC38">
        <v>2016</v>
      </c>
      <c r="BD38" s="24">
        <v>1589</v>
      </c>
      <c r="BE38" s="23" t="str">
        <f>VLOOKUP(timeseries_widget_id_122786_geo_id_729_sv_id_11_population_group_4797_2C4798_fre[[#This Row],[Column1.month]],Admin_Months,2)&amp;"-"&amp;timeseries_widget_id_122786_geo_id_729_sv_id_11_population_group_4797_2C4798_fre[[#This Row],[Column1.year]]</f>
        <v>Aug-2016</v>
      </c>
      <c r="BG38">
        <v>11</v>
      </c>
      <c r="BH38">
        <v>2016</v>
      </c>
      <c r="BI38">
        <v>154</v>
      </c>
      <c r="BK38">
        <v>3</v>
      </c>
      <c r="BL38">
        <v>2018</v>
      </c>
      <c r="BM38">
        <v>2</v>
      </c>
    </row>
    <row r="39" spans="1:65" x14ac:dyDescent="0.15">
      <c r="A39" t="s">
        <v>51</v>
      </c>
      <c r="B39" t="s">
        <v>177</v>
      </c>
      <c r="C39" t="s">
        <v>23</v>
      </c>
      <c r="D39" s="24">
        <v>1690</v>
      </c>
      <c r="E39" s="33">
        <f>_2019_forcesublocation_1_widget_id_117562_sv_id_11_color__233c8dbc_color2__2300999[[#This Row],[Column1.individuals]]/SUM(_2019_forcesublocation_1_widget_id_117562_sv_id_11_color__233c8dbc_color2__2300999[Column1.individuals])</f>
        <v>6.0797927833938913E-2</v>
      </c>
      <c r="F39" s="23" t="str">
        <f>TEXT(_2019_forcesublocation_1_widget_id_117562_sv_id_11_color__233c8dbc_color2__2300999[[#This Row],[Column1.individuals]],"#,###")&amp;"  ("&amp;(ROUND(_2019_forcesublocation_1_widget_id_117562_sv_id_11_color__233c8dbc_color2__2300999[[#This Row],[Column1]],2)*100)&amp;"%)"</f>
        <v>1,690  (6%)</v>
      </c>
      <c r="J39" s="23" t="s">
        <v>111</v>
      </c>
      <c r="K39">
        <v>10</v>
      </c>
      <c r="L39">
        <v>2017</v>
      </c>
      <c r="M39" s="24">
        <v>13765</v>
      </c>
      <c r="O39" s="23" t="s">
        <v>111</v>
      </c>
      <c r="P39">
        <v>9</v>
      </c>
      <c r="Q39">
        <v>2017</v>
      </c>
      <c r="R39" s="24">
        <v>524</v>
      </c>
      <c r="T39" s="23" t="s">
        <v>111</v>
      </c>
      <c r="U39">
        <v>10</v>
      </c>
      <c r="V39">
        <v>2017</v>
      </c>
      <c r="W39" s="24">
        <v>14250</v>
      </c>
      <c r="X39" s="34" t="str">
        <f>VLOOKUP(timeseries_widget_id_120709_sv_id_11_population_group_4797_2C4798_frequency_mont[[#This Row],[Value.month]],Admin_Months,2)&amp;"-"&amp;timeseries_widget_id_120709_sv_id_11_population_group_4797_2C4798_frequency_mont[[#This Row],[Value.year]]</f>
        <v>Oct-2017</v>
      </c>
      <c r="Z39">
        <v>9</v>
      </c>
      <c r="AA39">
        <v>2016</v>
      </c>
      <c r="AB39" s="24">
        <v>3080</v>
      </c>
      <c r="AC39" s="34" t="str">
        <f>VLOOKUP(timeseries_widget_id_126513_geo_id_640_sv_id_11_population_group_4797_frequency[[#This Row],[Column1.month]],Admin_Months,2)&amp;"-"&amp;timeseries_widget_id_126513_geo_id_640_sv_id_11_population_group_4797_frequency[[#This Row],[Column1.year]]</f>
        <v>Sep-2016</v>
      </c>
      <c r="AJ39">
        <v>9</v>
      </c>
      <c r="AK39">
        <v>2016</v>
      </c>
      <c r="AL39" s="24">
        <v>3080</v>
      </c>
      <c r="AM39" s="34" t="str">
        <f>VLOOKUP(timeseries_widget_id_126502_geo_id_640_sv_id_11_population_group_4797_2C4798_fre[[#This Row],[Column1.month]],Admin_Months,2)&amp;"-"&amp;timeseries_widget_id_126502_geo_id_640_sv_id_11_population_group_4797_2C4798_fre[[#This Row],[Column1.year]]</f>
        <v>Sep-2016</v>
      </c>
      <c r="AO39">
        <v>9</v>
      </c>
      <c r="AP39">
        <v>2016</v>
      </c>
      <c r="AQ39" s="24">
        <v>16975</v>
      </c>
      <c r="AR39" s="23" t="str">
        <f>VLOOKUP(timeseries_widget_id_126376_geo_id_656_sv_id_11_population_group_4797_frequency[[#This Row],[Column1.month]],Admin_Months,2)&amp;"-"&amp;timeseries_widget_id_126376_geo_id_656_sv_id_11_population_group_4797_frequency[[#This Row],[Column1.year]]</f>
        <v>Sep-2016</v>
      </c>
      <c r="BB39">
        <v>9</v>
      </c>
      <c r="BC39">
        <v>2016</v>
      </c>
      <c r="BD39" s="24">
        <v>1973</v>
      </c>
      <c r="BE39" s="23" t="str">
        <f>VLOOKUP(timeseries_widget_id_122786_geo_id_729_sv_id_11_population_group_4797_2C4798_fre[[#This Row],[Column1.month]],Admin_Months,2)&amp;"-"&amp;timeseries_widget_id_122786_geo_id_729_sv_id_11_population_group_4797_2C4798_fre[[#This Row],[Column1.year]]</f>
        <v>Sep-2016</v>
      </c>
      <c r="BG39">
        <v>12</v>
      </c>
      <c r="BH39">
        <v>2016</v>
      </c>
      <c r="BI39">
        <v>27</v>
      </c>
      <c r="BK39">
        <v>5</v>
      </c>
      <c r="BL39">
        <v>2018</v>
      </c>
      <c r="BM39">
        <v>1</v>
      </c>
    </row>
    <row r="40" spans="1:65" x14ac:dyDescent="0.15">
      <c r="A40" t="s">
        <v>53</v>
      </c>
      <c r="B40" t="s">
        <v>177</v>
      </c>
      <c r="C40" t="s">
        <v>23</v>
      </c>
      <c r="D40" s="24">
        <v>1539</v>
      </c>
      <c r="E40" s="33">
        <f>_2019_forcesublocation_1_widget_id_117562_sv_id_11_color__233c8dbc_color2__2300999[[#This Row],[Column1.individuals]]/SUM(_2019_forcesublocation_1_widget_id_117562_sv_id_11_color__233c8dbc_color2__2300999[Column1.individuals])</f>
        <v>5.5365686944634313E-2</v>
      </c>
      <c r="F40" s="23" t="str">
        <f>TEXT(_2019_forcesublocation_1_widget_id_117562_sv_id_11_color__233c8dbc_color2__2300999[[#This Row],[Column1.individuals]],"#,###")&amp;"  ("&amp;(ROUND(_2019_forcesublocation_1_widget_id_117562_sv_id_11_color__233c8dbc_color2__2300999[[#This Row],[Column1]],2)*100)&amp;"%)"</f>
        <v>1,539  (6%)</v>
      </c>
      <c r="J40" s="23" t="s">
        <v>111</v>
      </c>
      <c r="K40">
        <v>11</v>
      </c>
      <c r="L40">
        <v>2017</v>
      </c>
      <c r="M40" s="24">
        <v>13216</v>
      </c>
      <c r="O40" s="23" t="s">
        <v>111</v>
      </c>
      <c r="P40">
        <v>10</v>
      </c>
      <c r="Q40">
        <v>2017</v>
      </c>
      <c r="R40" s="24">
        <v>485</v>
      </c>
      <c r="T40" s="23" t="s">
        <v>111</v>
      </c>
      <c r="U40">
        <v>11</v>
      </c>
      <c r="V40">
        <v>2017</v>
      </c>
      <c r="W40" s="24">
        <v>13730</v>
      </c>
      <c r="X40" s="34" t="str">
        <f>VLOOKUP(timeseries_widget_id_120709_sv_id_11_population_group_4797_2C4798_frequency_mont[[#This Row],[Value.month]],Admin_Months,2)&amp;"-"&amp;timeseries_widget_id_120709_sv_id_11_population_group_4797_2C4798_frequency_mont[[#This Row],[Value.year]]</f>
        <v>Nov-2017</v>
      </c>
      <c r="Z40">
        <v>10</v>
      </c>
      <c r="AA40">
        <v>2016</v>
      </c>
      <c r="AB40" s="24">
        <v>2970</v>
      </c>
      <c r="AC40" s="34" t="str">
        <f>VLOOKUP(timeseries_widget_id_126513_geo_id_640_sv_id_11_population_group_4797_frequency[[#This Row],[Column1.month]],Admin_Months,2)&amp;"-"&amp;timeseries_widget_id_126513_geo_id_640_sv_id_11_population_group_4797_frequency[[#This Row],[Column1.year]]</f>
        <v>Oct-2016</v>
      </c>
      <c r="AJ40">
        <v>10</v>
      </c>
      <c r="AK40">
        <v>2016</v>
      </c>
      <c r="AL40" s="24">
        <v>2970</v>
      </c>
      <c r="AM40" s="34" t="str">
        <f>VLOOKUP(timeseries_widget_id_126502_geo_id_640_sv_id_11_population_group_4797_2C4798_fre[[#This Row],[Column1.month]],Admin_Months,2)&amp;"-"&amp;timeseries_widget_id_126502_geo_id_640_sv_id_11_population_group_4797_2C4798_fre[[#This Row],[Column1.year]]</f>
        <v>Oct-2016</v>
      </c>
      <c r="AO40">
        <v>10</v>
      </c>
      <c r="AP40">
        <v>2016</v>
      </c>
      <c r="AQ40" s="24">
        <v>27384</v>
      </c>
      <c r="AR40" s="23" t="str">
        <f>VLOOKUP(timeseries_widget_id_126376_geo_id_656_sv_id_11_population_group_4797_frequency[[#This Row],[Column1.month]],Admin_Months,2)&amp;"-"&amp;timeseries_widget_id_126376_geo_id_656_sv_id_11_population_group_4797_frequency[[#This Row],[Column1.year]]</f>
        <v>Oct-2016</v>
      </c>
      <c r="BB40">
        <v>10</v>
      </c>
      <c r="BC40">
        <v>2016</v>
      </c>
      <c r="BD40" s="24">
        <v>2032</v>
      </c>
      <c r="BE40" s="23" t="str">
        <f>VLOOKUP(timeseries_widget_id_122786_geo_id_729_sv_id_11_population_group_4797_2C4798_fre[[#This Row],[Column1.month]],Admin_Months,2)&amp;"-"&amp;timeseries_widget_id_122786_geo_id_729_sv_id_11_population_group_4797_2C4798_fre[[#This Row],[Column1.year]]</f>
        <v>Oct-2016</v>
      </c>
      <c r="BG40">
        <v>2</v>
      </c>
      <c r="BH40">
        <v>2017</v>
      </c>
      <c r="BI40">
        <v>105</v>
      </c>
      <c r="BK40">
        <v>6</v>
      </c>
      <c r="BL40">
        <v>2018</v>
      </c>
      <c r="BM40">
        <v>239</v>
      </c>
    </row>
    <row r="41" spans="1:65" x14ac:dyDescent="0.15">
      <c r="A41" t="s">
        <v>52</v>
      </c>
      <c r="B41" t="s">
        <v>177</v>
      </c>
      <c r="C41" t="s">
        <v>23</v>
      </c>
      <c r="D41" s="24">
        <v>1493</v>
      </c>
      <c r="E41" s="33">
        <f>_2019_forcesublocation_1_widget_id_117562_sv_id_11_color__233c8dbc_color2__2300999[[#This Row],[Column1.individuals]]/SUM(_2019_forcesublocation_1_widget_id_117562_sv_id_11_color__233c8dbc_color2__2300999[Column1.individuals])</f>
        <v>5.3710832104183905E-2</v>
      </c>
      <c r="F41" s="23" t="str">
        <f>TEXT(_2019_forcesublocation_1_widget_id_117562_sv_id_11_color__233c8dbc_color2__2300999[[#This Row],[Column1.individuals]],"#,###")&amp;"  ("&amp;(ROUND(_2019_forcesublocation_1_widget_id_117562_sv_id_11_color__233c8dbc_color2__2300999[[#This Row],[Column1]],2)*100)&amp;"%)"</f>
        <v>1,493  (5%)</v>
      </c>
      <c r="J41" s="23" t="s">
        <v>111</v>
      </c>
      <c r="K41">
        <v>12</v>
      </c>
      <c r="L41">
        <v>2017</v>
      </c>
      <c r="M41" s="24">
        <v>12390</v>
      </c>
      <c r="O41" s="23" t="s">
        <v>111</v>
      </c>
      <c r="P41">
        <v>11</v>
      </c>
      <c r="Q41">
        <v>2017</v>
      </c>
      <c r="R41" s="24">
        <v>514</v>
      </c>
      <c r="T41" s="23" t="s">
        <v>111</v>
      </c>
      <c r="U41">
        <v>12</v>
      </c>
      <c r="V41">
        <v>2017</v>
      </c>
      <c r="W41" s="24">
        <v>12855</v>
      </c>
      <c r="X41" s="34" t="str">
        <f>VLOOKUP(timeseries_widget_id_120709_sv_id_11_population_group_4797_2C4798_frequency_mont[[#This Row],[Value.month]],Admin_Months,2)&amp;"-"&amp;timeseries_widget_id_120709_sv_id_11_population_group_4797_2C4798_frequency_mont[[#This Row],[Value.year]]</f>
        <v>Dec-2017</v>
      </c>
      <c r="Z41">
        <v>11</v>
      </c>
      <c r="AA41">
        <v>2016</v>
      </c>
      <c r="AB41" s="24">
        <v>1991</v>
      </c>
      <c r="AC41" s="34" t="str">
        <f>VLOOKUP(timeseries_widget_id_126513_geo_id_640_sv_id_11_population_group_4797_frequency[[#This Row],[Column1.month]],Admin_Months,2)&amp;"-"&amp;timeseries_widget_id_126513_geo_id_640_sv_id_11_population_group_4797_frequency[[#This Row],[Column1.year]]</f>
        <v>Nov-2016</v>
      </c>
      <c r="AJ41">
        <v>11</v>
      </c>
      <c r="AK41">
        <v>2016</v>
      </c>
      <c r="AL41" s="24">
        <v>1991</v>
      </c>
      <c r="AM41" s="34" t="str">
        <f>VLOOKUP(timeseries_widget_id_126502_geo_id_640_sv_id_11_population_group_4797_2C4798_fre[[#This Row],[Column1.month]],Admin_Months,2)&amp;"-"&amp;timeseries_widget_id_126502_geo_id_640_sv_id_11_population_group_4797_2C4798_fre[[#This Row],[Column1.year]]</f>
        <v>Nov-2016</v>
      </c>
      <c r="AO41">
        <v>11</v>
      </c>
      <c r="AP41">
        <v>2016</v>
      </c>
      <c r="AQ41" s="24">
        <v>13581</v>
      </c>
      <c r="AR41" s="23" t="str">
        <f>VLOOKUP(timeseries_widget_id_126376_geo_id_656_sv_id_11_population_group_4797_frequency[[#This Row],[Column1.month]],Admin_Months,2)&amp;"-"&amp;timeseries_widget_id_126376_geo_id_656_sv_id_11_population_group_4797_frequency[[#This Row],[Column1.year]]</f>
        <v>Nov-2016</v>
      </c>
      <c r="BB41">
        <v>11</v>
      </c>
      <c r="BC41">
        <v>2016</v>
      </c>
      <c r="BD41" s="24">
        <v>1435</v>
      </c>
      <c r="BE41" s="23" t="str">
        <f>VLOOKUP(timeseries_widget_id_122786_geo_id_729_sv_id_11_population_group_4797_2C4798_fre[[#This Row],[Column1.month]],Admin_Months,2)&amp;"-"&amp;timeseries_widget_id_122786_geo_id_729_sv_id_11_population_group_4797_2C4798_fre[[#This Row],[Column1.year]]</f>
        <v>Nov-2016</v>
      </c>
      <c r="BG41">
        <v>3</v>
      </c>
      <c r="BH41">
        <v>2017</v>
      </c>
      <c r="BI41">
        <v>157</v>
      </c>
      <c r="BK41">
        <v>7</v>
      </c>
      <c r="BL41">
        <v>2018</v>
      </c>
      <c r="BM41">
        <v>28</v>
      </c>
    </row>
    <row r="42" spans="1:65" x14ac:dyDescent="0.15">
      <c r="A42" t="s">
        <v>146</v>
      </c>
      <c r="B42" t="s">
        <v>177</v>
      </c>
      <c r="C42" t="s">
        <v>23</v>
      </c>
      <c r="D42" s="24">
        <v>392</v>
      </c>
      <c r="E42" s="33">
        <f>_2019_forcesublocation_1_widget_id_117562_sv_id_11_color__233c8dbc_color2__2300999[[#This Row],[Column1.individuals]]/SUM(_2019_forcesublocation_1_widget_id_117562_sv_id_11_color__233c8dbc_color2__2300999[Column1.individuals])</f>
        <v>1.4102241249055654E-2</v>
      </c>
      <c r="F42" s="23" t="str">
        <f>TEXT(_2019_forcesublocation_1_widget_id_117562_sv_id_11_color__233c8dbc_color2__2300999[[#This Row],[Column1.individuals]],"#,###")&amp;"  ("&amp;(ROUND(_2019_forcesublocation_1_widget_id_117562_sv_id_11_color__233c8dbc_color2__2300999[[#This Row],[Column1]],2)*100)&amp;"%)"</f>
        <v>392  (1%)</v>
      </c>
      <c r="J42" s="23" t="s">
        <v>111</v>
      </c>
      <c r="K42">
        <v>1</v>
      </c>
      <c r="L42">
        <v>2018</v>
      </c>
      <c r="M42" s="24">
        <v>7216</v>
      </c>
      <c r="O42" s="23" t="s">
        <v>111</v>
      </c>
      <c r="P42">
        <v>12</v>
      </c>
      <c r="Q42">
        <v>2017</v>
      </c>
      <c r="R42" s="24">
        <v>465</v>
      </c>
      <c r="T42" s="23" t="s">
        <v>111</v>
      </c>
      <c r="U42">
        <v>1</v>
      </c>
      <c r="V42">
        <v>2018</v>
      </c>
      <c r="W42" s="24">
        <v>8529</v>
      </c>
      <c r="X42" s="34" t="str">
        <f>VLOOKUP(timeseries_widget_id_120709_sv_id_11_population_group_4797_2C4798_frequency_mont[[#This Row],[Value.month]],Admin_Months,2)&amp;"-"&amp;timeseries_widget_id_120709_sv_id_11_population_group_4797_2C4798_frequency_mont[[#This Row],[Value.year]]</f>
        <v>Jan-2018</v>
      </c>
      <c r="Z42">
        <v>12</v>
      </c>
      <c r="AA42">
        <v>2016</v>
      </c>
      <c r="AB42" s="24">
        <v>1665</v>
      </c>
      <c r="AC42" s="34" t="str">
        <f>VLOOKUP(timeseries_widget_id_126513_geo_id_640_sv_id_11_population_group_4797_frequency[[#This Row],[Column1.month]],Admin_Months,2)&amp;"-"&amp;timeseries_widget_id_126513_geo_id_640_sv_id_11_population_group_4797_frequency[[#This Row],[Column1.year]]</f>
        <v>Dec-2016</v>
      </c>
      <c r="AJ42">
        <v>12</v>
      </c>
      <c r="AK42">
        <v>2016</v>
      </c>
      <c r="AL42" s="24">
        <v>1665</v>
      </c>
      <c r="AM42" s="34" t="str">
        <f>VLOOKUP(timeseries_widget_id_126502_geo_id_640_sv_id_11_population_group_4797_2C4798_fre[[#This Row],[Column1.month]],Admin_Months,2)&amp;"-"&amp;timeseries_widget_id_126502_geo_id_640_sv_id_11_population_group_4797_2C4798_fre[[#This Row],[Column1.year]]</f>
        <v>Dec-2016</v>
      </c>
      <c r="AO42">
        <v>12</v>
      </c>
      <c r="AP42">
        <v>2016</v>
      </c>
      <c r="AQ42" s="24">
        <v>8428</v>
      </c>
      <c r="AR42" s="23" t="str">
        <f>VLOOKUP(timeseries_widget_id_126376_geo_id_656_sv_id_11_population_group_4797_frequency[[#This Row],[Column1.month]],Admin_Months,2)&amp;"-"&amp;timeseries_widget_id_126376_geo_id_656_sv_id_11_population_group_4797_frequency[[#This Row],[Column1.year]]</f>
        <v>Dec-2016</v>
      </c>
      <c r="AT42" t="s">
        <v>16</v>
      </c>
      <c r="AU42" t="s">
        <v>17</v>
      </c>
      <c r="AV42" t="s">
        <v>37</v>
      </c>
      <c r="AX42" t="s">
        <v>16</v>
      </c>
      <c r="AY42" t="s">
        <v>17</v>
      </c>
      <c r="AZ42" t="s">
        <v>37</v>
      </c>
      <c r="BB42">
        <v>12</v>
      </c>
      <c r="BC42">
        <v>2016</v>
      </c>
      <c r="BD42" s="24">
        <v>1658</v>
      </c>
      <c r="BE42" s="23" t="str">
        <f>VLOOKUP(timeseries_widget_id_122786_geo_id_729_sv_id_11_population_group_4797_2C4798_fre[[#This Row],[Column1.month]],Admin_Months,2)&amp;"-"&amp;timeseries_widget_id_122786_geo_id_729_sv_id_11_population_group_4797_2C4798_fre[[#This Row],[Column1.year]]</f>
        <v>Dec-2016</v>
      </c>
      <c r="BG42">
        <v>4</v>
      </c>
      <c r="BH42">
        <v>2017</v>
      </c>
      <c r="BI42">
        <v>25</v>
      </c>
      <c r="BK42">
        <v>8</v>
      </c>
      <c r="BL42">
        <v>2018</v>
      </c>
      <c r="BM42">
        <v>449</v>
      </c>
    </row>
    <row r="43" spans="1:65" x14ac:dyDescent="0.15">
      <c r="J43" s="23" t="s">
        <v>111</v>
      </c>
      <c r="K43">
        <v>2</v>
      </c>
      <c r="L43">
        <v>2018</v>
      </c>
      <c r="M43" s="24">
        <v>3435</v>
      </c>
      <c r="O43" s="23" t="s">
        <v>111</v>
      </c>
      <c r="P43">
        <v>1</v>
      </c>
      <c r="Q43">
        <v>2018</v>
      </c>
      <c r="R43" s="24">
        <v>1313</v>
      </c>
      <c r="T43" s="23" t="s">
        <v>111</v>
      </c>
      <c r="U43">
        <v>2</v>
      </c>
      <c r="V43">
        <v>2018</v>
      </c>
      <c r="W43" s="24">
        <v>4395</v>
      </c>
      <c r="X43" s="34" t="str">
        <f>VLOOKUP(timeseries_widget_id_120709_sv_id_11_population_group_4797_2C4798_frequency_mont[[#This Row],[Value.month]],Admin_Months,2)&amp;"-"&amp;timeseries_widget_id_120709_sv_id_11_population_group_4797_2C4798_frequency_mont[[#This Row],[Value.year]]</f>
        <v>Feb-2018</v>
      </c>
      <c r="Z43">
        <v>1</v>
      </c>
      <c r="AA43">
        <v>2017</v>
      </c>
      <c r="AB43" s="24">
        <v>1393</v>
      </c>
      <c r="AC43" s="34" t="str">
        <f>VLOOKUP(timeseries_widget_id_126513_geo_id_640_sv_id_11_population_group_4797_frequency[[#This Row],[Column1.month]],Admin_Months,2)&amp;"-"&amp;timeseries_widget_id_126513_geo_id_640_sv_id_11_population_group_4797_frequency[[#This Row],[Column1.year]]</f>
        <v>Jan-2017</v>
      </c>
      <c r="AJ43">
        <v>1</v>
      </c>
      <c r="AK43">
        <v>2017</v>
      </c>
      <c r="AL43" s="24">
        <v>1393</v>
      </c>
      <c r="AM43" s="34" t="str">
        <f>VLOOKUP(timeseries_widget_id_126502_geo_id_640_sv_id_11_population_group_4797_2C4798_fre[[#This Row],[Column1.month]],Admin_Months,2)&amp;"-"&amp;timeseries_widget_id_126502_geo_id_640_sv_id_11_population_group_4797_2C4798_fre[[#This Row],[Column1.year]]</f>
        <v>Jan-2017</v>
      </c>
      <c r="AO43">
        <v>1</v>
      </c>
      <c r="AP43">
        <v>2017</v>
      </c>
      <c r="AQ43" s="24">
        <v>4467</v>
      </c>
      <c r="AR43" s="23" t="str">
        <f>VLOOKUP(timeseries_widget_id_126376_geo_id_656_sv_id_11_population_group_4797_frequency[[#This Row],[Column1.month]],Admin_Months,2)&amp;"-"&amp;timeseries_widget_id_126376_geo_id_656_sv_id_11_population_group_4797_frequency[[#This Row],[Column1.year]]</f>
        <v>Jan-2017</v>
      </c>
      <c r="AT43">
        <v>1</v>
      </c>
      <c r="AU43">
        <v>2017</v>
      </c>
      <c r="AV43" s="24">
        <v>1049</v>
      </c>
      <c r="AX43">
        <v>1</v>
      </c>
      <c r="AY43">
        <v>2017</v>
      </c>
      <c r="AZ43" s="24">
        <v>331</v>
      </c>
      <c r="BB43">
        <v>1</v>
      </c>
      <c r="BC43">
        <v>2017</v>
      </c>
      <c r="BD43" s="24">
        <v>1380</v>
      </c>
      <c r="BE43" s="23" t="str">
        <f>VLOOKUP(timeseries_widget_id_122786_geo_id_729_sv_id_11_population_group_4797_2C4798_fre[[#This Row],[Column1.month]],Admin_Months,2)&amp;"-"&amp;timeseries_widget_id_122786_geo_id_729_sv_id_11_population_group_4797_2C4798_fre[[#This Row],[Column1.year]]</f>
        <v>Jan-2017</v>
      </c>
      <c r="BG43">
        <v>5</v>
      </c>
      <c r="BH43">
        <v>2017</v>
      </c>
      <c r="BI43">
        <v>0</v>
      </c>
      <c r="BK43">
        <v>9</v>
      </c>
      <c r="BL43">
        <v>2018</v>
      </c>
      <c r="BM43">
        <v>58</v>
      </c>
    </row>
    <row r="44" spans="1:65" x14ac:dyDescent="0.15">
      <c r="A44" t="s">
        <v>3</v>
      </c>
      <c r="J44" s="23" t="s">
        <v>111</v>
      </c>
      <c r="K44">
        <v>3</v>
      </c>
      <c r="L44">
        <v>2018</v>
      </c>
      <c r="M44" s="24">
        <v>4375</v>
      </c>
      <c r="O44" s="23" t="s">
        <v>111</v>
      </c>
      <c r="P44">
        <v>2</v>
      </c>
      <c r="Q44">
        <v>2018</v>
      </c>
      <c r="R44" s="24">
        <v>960</v>
      </c>
      <c r="T44" s="23" t="s">
        <v>111</v>
      </c>
      <c r="U44">
        <v>3</v>
      </c>
      <c r="V44">
        <v>2018</v>
      </c>
      <c r="W44" s="24">
        <v>6295</v>
      </c>
      <c r="X44" s="34" t="str">
        <f>VLOOKUP(timeseries_widget_id_120709_sv_id_11_population_group_4797_2C4798_frequency_mont[[#This Row],[Value.month]],Admin_Months,2)&amp;"-"&amp;timeseries_widget_id_120709_sv_id_11_population_group_4797_2C4798_frequency_mont[[#This Row],[Value.year]]</f>
        <v>Mar-2018</v>
      </c>
      <c r="Z44">
        <v>2</v>
      </c>
      <c r="AA44">
        <v>2017</v>
      </c>
      <c r="AB44" s="24">
        <v>1089</v>
      </c>
      <c r="AC44" s="34" t="str">
        <f>VLOOKUP(timeseries_widget_id_126513_geo_id_640_sv_id_11_population_group_4797_frequency[[#This Row],[Column1.month]],Admin_Months,2)&amp;"-"&amp;timeseries_widget_id_126513_geo_id_640_sv_id_11_population_group_4797_frequency[[#This Row],[Column1.year]]</f>
        <v>Feb-2017</v>
      </c>
      <c r="AJ44">
        <v>2</v>
      </c>
      <c r="AK44">
        <v>2017</v>
      </c>
      <c r="AL44" s="24">
        <v>1089</v>
      </c>
      <c r="AM44" s="34" t="str">
        <f>VLOOKUP(timeseries_widget_id_126502_geo_id_640_sv_id_11_population_group_4797_2C4798_fre[[#This Row],[Column1.month]],Admin_Months,2)&amp;"-"&amp;timeseries_widget_id_126502_geo_id_640_sv_id_11_population_group_4797_2C4798_fre[[#This Row],[Column1.year]]</f>
        <v>Feb-2017</v>
      </c>
      <c r="AO44">
        <v>2</v>
      </c>
      <c r="AP44">
        <v>2017</v>
      </c>
      <c r="AQ44" s="24">
        <v>8972</v>
      </c>
      <c r="AR44" s="23" t="str">
        <f>VLOOKUP(timeseries_widget_id_126376_geo_id_656_sv_id_11_population_group_4797_frequency[[#This Row],[Column1.month]],Admin_Months,2)&amp;"-"&amp;timeseries_widget_id_126376_geo_id_656_sv_id_11_population_group_4797_frequency[[#This Row],[Column1.year]]</f>
        <v>Feb-2017</v>
      </c>
      <c r="AT44">
        <v>2</v>
      </c>
      <c r="AU44">
        <v>2017</v>
      </c>
      <c r="AV44" s="24">
        <v>535</v>
      </c>
      <c r="AX44">
        <v>2</v>
      </c>
      <c r="AY44">
        <v>2017</v>
      </c>
      <c r="AZ44" s="24">
        <v>1201</v>
      </c>
      <c r="BB44">
        <v>2</v>
      </c>
      <c r="BC44">
        <v>2017</v>
      </c>
      <c r="BD44" s="24">
        <v>1736</v>
      </c>
      <c r="BE44" s="23" t="str">
        <f>VLOOKUP(timeseries_widget_id_122786_geo_id_729_sv_id_11_population_group_4797_2C4798_fre[[#This Row],[Column1.month]],Admin_Months,2)&amp;"-"&amp;timeseries_widget_id_122786_geo_id_729_sv_id_11_population_group_4797_2C4798_fre[[#This Row],[Column1.year]]</f>
        <v>Feb-2017</v>
      </c>
      <c r="BG44">
        <v>6</v>
      </c>
      <c r="BH44">
        <v>2017</v>
      </c>
      <c r="BI44">
        <v>0</v>
      </c>
      <c r="BK44">
        <v>10</v>
      </c>
      <c r="BL44">
        <v>2018</v>
      </c>
      <c r="BM44">
        <v>255</v>
      </c>
    </row>
    <row r="45" spans="1:65" x14ac:dyDescent="0.15">
      <c r="A45" t="s">
        <v>54</v>
      </c>
      <c r="B45" t="s">
        <v>16</v>
      </c>
      <c r="C45" t="s">
        <v>17</v>
      </c>
      <c r="D45" t="s">
        <v>37</v>
      </c>
      <c r="E45" t="s">
        <v>95</v>
      </c>
      <c r="F45" t="s">
        <v>96</v>
      </c>
      <c r="J45" s="23" t="s">
        <v>111</v>
      </c>
      <c r="K45">
        <v>4</v>
      </c>
      <c r="L45">
        <v>2018</v>
      </c>
      <c r="M45" s="24">
        <v>7445</v>
      </c>
      <c r="O45" s="23" t="s">
        <v>111</v>
      </c>
      <c r="P45">
        <v>3</v>
      </c>
      <c r="Q45">
        <v>2018</v>
      </c>
      <c r="R45" s="24">
        <v>1920</v>
      </c>
      <c r="T45" s="23" t="s">
        <v>111</v>
      </c>
      <c r="U45">
        <v>4</v>
      </c>
      <c r="V45">
        <v>2018</v>
      </c>
      <c r="W45" s="24">
        <v>11715</v>
      </c>
      <c r="X45" s="34" t="str">
        <f>VLOOKUP(timeseries_widget_id_120709_sv_id_11_population_group_4797_2C4798_frequency_mont[[#This Row],[Value.month]],Admin_Months,2)&amp;"-"&amp;timeseries_widget_id_120709_sv_id_11_population_group_4797_2C4798_frequency_mont[[#This Row],[Value.year]]</f>
        <v>Apr-2018</v>
      </c>
      <c r="Z45">
        <v>3</v>
      </c>
      <c r="AA45">
        <v>2017</v>
      </c>
      <c r="AB45" s="24">
        <v>1526</v>
      </c>
      <c r="AC45" s="34" t="str">
        <f>VLOOKUP(timeseries_widget_id_126513_geo_id_640_sv_id_11_population_group_4797_frequency[[#This Row],[Column1.month]],Admin_Months,2)&amp;"-"&amp;timeseries_widget_id_126513_geo_id_640_sv_id_11_population_group_4797_frequency[[#This Row],[Column1.year]]</f>
        <v>Mar-2017</v>
      </c>
      <c r="AJ45">
        <v>3</v>
      </c>
      <c r="AK45">
        <v>2017</v>
      </c>
      <c r="AL45" s="24">
        <v>1526</v>
      </c>
      <c r="AM45" s="34" t="str">
        <f>VLOOKUP(timeseries_widget_id_126502_geo_id_640_sv_id_11_population_group_4797_2C4798_fre[[#This Row],[Column1.month]],Admin_Months,2)&amp;"-"&amp;timeseries_widget_id_126502_geo_id_640_sv_id_11_population_group_4797_2C4798_fre[[#This Row],[Column1.year]]</f>
        <v>Mar-2017</v>
      </c>
      <c r="AO45">
        <v>3</v>
      </c>
      <c r="AP45">
        <v>2017</v>
      </c>
      <c r="AQ45" s="24">
        <v>10853</v>
      </c>
      <c r="AR45" s="23" t="str">
        <f>VLOOKUP(timeseries_widget_id_126376_geo_id_656_sv_id_11_population_group_4797_frequency[[#This Row],[Column1.month]],Admin_Months,2)&amp;"-"&amp;timeseries_widget_id_126376_geo_id_656_sv_id_11_population_group_4797_frequency[[#This Row],[Column1.year]]</f>
        <v>Mar-2017</v>
      </c>
      <c r="AT45">
        <v>3</v>
      </c>
      <c r="AU45">
        <v>2017</v>
      </c>
      <c r="AV45" s="24">
        <v>842</v>
      </c>
      <c r="AX45">
        <v>3</v>
      </c>
      <c r="AY45">
        <v>2017</v>
      </c>
      <c r="AZ45" s="24">
        <v>355</v>
      </c>
      <c r="BB45">
        <v>3</v>
      </c>
      <c r="BC45">
        <v>2017</v>
      </c>
      <c r="BD45" s="24">
        <v>1197</v>
      </c>
      <c r="BE45" s="23" t="str">
        <f>VLOOKUP(timeseries_widget_id_122786_geo_id_729_sv_id_11_population_group_4797_2C4798_fre[[#This Row],[Column1.month]],Admin_Months,2)&amp;"-"&amp;timeseries_widget_id_122786_geo_id_729_sv_id_11_population_group_4797_2C4798_fre[[#This Row],[Column1.year]]</f>
        <v>Mar-2017</v>
      </c>
      <c r="BG45">
        <v>7</v>
      </c>
      <c r="BH45">
        <v>2017</v>
      </c>
      <c r="BI45">
        <v>228</v>
      </c>
      <c r="BK45">
        <v>11</v>
      </c>
      <c r="BL45">
        <v>2018</v>
      </c>
      <c r="BM45">
        <v>149</v>
      </c>
    </row>
    <row r="46" spans="1:65" x14ac:dyDescent="0.15">
      <c r="A46" t="s">
        <v>55</v>
      </c>
      <c r="B46" t="s">
        <v>147</v>
      </c>
      <c r="C46" t="s">
        <v>23</v>
      </c>
      <c r="D46" s="24">
        <v>6873</v>
      </c>
      <c r="E46" s="33">
        <f>origin_widget_id_117564_geo_id_729_sv_id_11_population_collection_28_limit_10_fr[[#This Row],[Column1.individuals]]/SUM(origin_widget_id_117564_geo_id_729_sv_id_11_population_collection_28_limit_10_fr[Column1.individuals])</f>
        <v>0.29440993788819875</v>
      </c>
      <c r="F46" t="str">
        <f>TEXT(origin_widget_id_117564_geo_id_729_sv_id_11_population_collection_28_limit_10_fr[[#This Row],[Column1.individuals]],"#,###")&amp;"  ("&amp;(ROUND(origin_widget_id_117564_geo_id_729_sv_id_11_population_collection_28_limit_10_fr[[#This Row],[Column1]],2)*100)&amp;"%)"</f>
        <v>6,873  (29%)</v>
      </c>
      <c r="J46" s="23" t="s">
        <v>111</v>
      </c>
      <c r="K46">
        <v>5</v>
      </c>
      <c r="L46">
        <v>2018</v>
      </c>
      <c r="M46" s="24">
        <v>10403</v>
      </c>
      <c r="O46" s="23" t="s">
        <v>111</v>
      </c>
      <c r="P46">
        <v>4</v>
      </c>
      <c r="Q46">
        <v>2018</v>
      </c>
      <c r="R46" s="24">
        <v>4270</v>
      </c>
      <c r="T46" s="23" t="s">
        <v>111</v>
      </c>
      <c r="U46">
        <v>5</v>
      </c>
      <c r="V46">
        <v>2018</v>
      </c>
      <c r="W46" s="24">
        <v>12635</v>
      </c>
      <c r="X46" s="34" t="str">
        <f>VLOOKUP(timeseries_widget_id_120709_sv_id_11_population_group_4797_2C4798_frequency_mont[[#This Row],[Value.month]],Admin_Months,2)&amp;"-"&amp;timeseries_widget_id_120709_sv_id_11_population_group_4797_2C4798_frequency_mont[[#This Row],[Value.year]]</f>
        <v>May-2018</v>
      </c>
      <c r="Z46">
        <v>4</v>
      </c>
      <c r="AA46">
        <v>2017</v>
      </c>
      <c r="AB46" s="24">
        <v>1156</v>
      </c>
      <c r="AC46" s="34" t="str">
        <f>VLOOKUP(timeseries_widget_id_126513_geo_id_640_sv_id_11_population_group_4797_frequency[[#This Row],[Column1.month]],Admin_Months,2)&amp;"-"&amp;timeseries_widget_id_126513_geo_id_640_sv_id_11_population_group_4797_frequency[[#This Row],[Column1.year]]</f>
        <v>Apr-2017</v>
      </c>
      <c r="AJ46">
        <v>4</v>
      </c>
      <c r="AK46">
        <v>2017</v>
      </c>
      <c r="AL46" s="24">
        <v>1156</v>
      </c>
      <c r="AM46" s="34" t="str">
        <f>VLOOKUP(timeseries_widget_id_126502_geo_id_640_sv_id_11_population_group_4797_2C4798_fre[[#This Row],[Column1.month]],Admin_Months,2)&amp;"-"&amp;timeseries_widget_id_126502_geo_id_640_sv_id_11_population_group_4797_2C4798_fre[[#This Row],[Column1.year]]</f>
        <v>Apr-2017</v>
      </c>
      <c r="AO46">
        <v>4</v>
      </c>
      <c r="AP46">
        <v>2017</v>
      </c>
      <c r="AQ46" s="24">
        <v>12943</v>
      </c>
      <c r="AR46" s="23" t="str">
        <f>VLOOKUP(timeseries_widget_id_126376_geo_id_656_sv_id_11_population_group_4797_frequency[[#This Row],[Column1.month]],Admin_Months,2)&amp;"-"&amp;timeseries_widget_id_126376_geo_id_656_sv_id_11_population_group_4797_frequency[[#This Row],[Column1.year]]</f>
        <v>Apr-2017</v>
      </c>
      <c r="AT46">
        <v>4</v>
      </c>
      <c r="AU46">
        <v>2017</v>
      </c>
      <c r="AV46" s="24">
        <v>900</v>
      </c>
      <c r="AX46">
        <v>4</v>
      </c>
      <c r="AY46">
        <v>2017</v>
      </c>
      <c r="AZ46" s="24">
        <v>298</v>
      </c>
      <c r="BB46">
        <v>4</v>
      </c>
      <c r="BC46">
        <v>2017</v>
      </c>
      <c r="BD46" s="24">
        <v>1198</v>
      </c>
      <c r="BE46" s="23" t="str">
        <f>VLOOKUP(timeseries_widget_id_122786_geo_id_729_sv_id_11_population_group_4797_2C4798_fre[[#This Row],[Column1.month]],Admin_Months,2)&amp;"-"&amp;timeseries_widget_id_122786_geo_id_729_sv_id_11_population_group_4797_2C4798_fre[[#This Row],[Column1.year]]</f>
        <v>Apr-2017</v>
      </c>
      <c r="BG46">
        <v>8</v>
      </c>
      <c r="BH46">
        <v>2017</v>
      </c>
      <c r="BI46">
        <v>12</v>
      </c>
      <c r="BK46">
        <v>12</v>
      </c>
      <c r="BL46">
        <v>2018</v>
      </c>
      <c r="BM46">
        <v>263</v>
      </c>
    </row>
    <row r="47" spans="1:65" x14ac:dyDescent="0.15">
      <c r="A47" t="s">
        <v>56</v>
      </c>
      <c r="B47" t="s">
        <v>147</v>
      </c>
      <c r="C47" t="s">
        <v>23</v>
      </c>
      <c r="D47" s="24">
        <v>3013</v>
      </c>
      <c r="E47" s="33">
        <f>origin_widget_id_117564_geo_id_729_sv_id_11_population_collection_28_limit_10_fr[[#This Row],[Column1.individuals]]/SUM(origin_widget_id_117564_geo_id_729_sv_id_11_population_collection_28_limit_10_fr[Column1.individuals])</f>
        <v>0.12906403940886699</v>
      </c>
      <c r="F47" t="str">
        <f>TEXT(origin_widget_id_117564_geo_id_729_sv_id_11_population_collection_28_limit_10_fr[[#This Row],[Column1.individuals]],"#,###")&amp;"  ("&amp;(ROUND(origin_widget_id_117564_geo_id_729_sv_id_11_population_collection_28_limit_10_fr[[#This Row],[Column1]],2)*100)&amp;"%)"</f>
        <v>3,013  (13%)</v>
      </c>
      <c r="J47" s="23" t="s">
        <v>111</v>
      </c>
      <c r="K47">
        <v>6</v>
      </c>
      <c r="L47">
        <v>2018</v>
      </c>
      <c r="M47" s="24">
        <v>12802</v>
      </c>
      <c r="O47" s="23" t="s">
        <v>111</v>
      </c>
      <c r="P47">
        <v>5</v>
      </c>
      <c r="Q47">
        <v>2018</v>
      </c>
      <c r="R47" s="24">
        <v>2232</v>
      </c>
      <c r="T47" s="23" t="s">
        <v>111</v>
      </c>
      <c r="U47">
        <v>6</v>
      </c>
      <c r="V47">
        <v>2018</v>
      </c>
      <c r="W47" s="24">
        <v>14425</v>
      </c>
      <c r="X47" s="34" t="str">
        <f>VLOOKUP(timeseries_widget_id_120709_sv_id_11_population_group_4797_2C4798_frequency_mont[[#This Row],[Value.month]],Admin_Months,2)&amp;"-"&amp;timeseries_widget_id_120709_sv_id_11_population_group_4797_2C4798_frequency_mont[[#This Row],[Value.year]]</f>
        <v>Jun-2018</v>
      </c>
      <c r="Z47">
        <v>5</v>
      </c>
      <c r="AA47">
        <v>2017</v>
      </c>
      <c r="AB47" s="24">
        <v>2110</v>
      </c>
      <c r="AC47" s="34" t="str">
        <f>VLOOKUP(timeseries_widget_id_126513_geo_id_640_sv_id_11_population_group_4797_frequency[[#This Row],[Column1.month]],Admin_Months,2)&amp;"-"&amp;timeseries_widget_id_126513_geo_id_640_sv_id_11_population_group_4797_frequency[[#This Row],[Column1.year]]</f>
        <v>May-2017</v>
      </c>
      <c r="AJ47">
        <v>5</v>
      </c>
      <c r="AK47">
        <v>2017</v>
      </c>
      <c r="AL47" s="24">
        <v>2110</v>
      </c>
      <c r="AM47" s="34" t="str">
        <f>VLOOKUP(timeseries_widget_id_126502_geo_id_640_sv_id_11_population_group_4797_2C4798_fre[[#This Row],[Column1.month]],Admin_Months,2)&amp;"-"&amp;timeseries_widget_id_126502_geo_id_640_sv_id_11_population_group_4797_2C4798_fre[[#This Row],[Column1.year]]</f>
        <v>May-2017</v>
      </c>
      <c r="AO47">
        <v>5</v>
      </c>
      <c r="AP47">
        <v>2017</v>
      </c>
      <c r="AQ47" s="24">
        <v>22993</v>
      </c>
      <c r="AR47" s="23" t="str">
        <f>VLOOKUP(timeseries_widget_id_126376_geo_id_656_sv_id_11_population_group_4797_frequency[[#This Row],[Column1.month]],Admin_Months,2)&amp;"-"&amp;timeseries_widget_id_126376_geo_id_656_sv_id_11_population_group_4797_frequency[[#This Row],[Column1.year]]</f>
        <v>May-2017</v>
      </c>
      <c r="AT47">
        <v>5</v>
      </c>
      <c r="AU47">
        <v>2017</v>
      </c>
      <c r="AV47" s="24">
        <v>835</v>
      </c>
      <c r="AX47">
        <v>5</v>
      </c>
      <c r="AY47">
        <v>2017</v>
      </c>
      <c r="AZ47" s="24">
        <v>473</v>
      </c>
      <c r="BB47">
        <v>5</v>
      </c>
      <c r="BC47">
        <v>2017</v>
      </c>
      <c r="BD47" s="24">
        <v>1308</v>
      </c>
      <c r="BE47" s="23" t="str">
        <f>VLOOKUP(timeseries_widget_id_122786_geo_id_729_sv_id_11_population_group_4797_2C4798_fre[[#This Row],[Column1.month]],Admin_Months,2)&amp;"-"&amp;timeseries_widget_id_122786_geo_id_729_sv_id_11_population_group_4797_2C4798_fre[[#This Row],[Column1.year]]</f>
        <v>May-2017</v>
      </c>
      <c r="BG47">
        <v>9</v>
      </c>
      <c r="BH47">
        <v>2017</v>
      </c>
      <c r="BI47">
        <v>306</v>
      </c>
      <c r="BK47">
        <v>1</v>
      </c>
      <c r="BL47">
        <v>2019</v>
      </c>
      <c r="BM47">
        <v>50</v>
      </c>
    </row>
    <row r="48" spans="1:65" x14ac:dyDescent="0.15">
      <c r="A48" t="s">
        <v>60</v>
      </c>
      <c r="B48" t="s">
        <v>147</v>
      </c>
      <c r="C48" t="s">
        <v>23</v>
      </c>
      <c r="D48" s="24">
        <v>2841</v>
      </c>
      <c r="E48" s="33">
        <f>origin_widget_id_117564_geo_id_729_sv_id_11_population_collection_28_limit_10_fr[[#This Row],[Column1.individuals]]/SUM(origin_widget_id_117564_geo_id_729_sv_id_11_population_collection_28_limit_10_fr[Column1.individuals])</f>
        <v>0.12169629470978796</v>
      </c>
      <c r="F48" t="str">
        <f>TEXT(origin_widget_id_117564_geo_id_729_sv_id_11_population_collection_28_limit_10_fr[[#This Row],[Column1.individuals]],"#,###")&amp;"  ("&amp;(ROUND(origin_widget_id_117564_geo_id_729_sv_id_11_population_collection_28_limit_10_fr[[#This Row],[Column1]],2)*100)&amp;"%)"</f>
        <v>2,841  (12%)</v>
      </c>
      <c r="J48" s="23" t="s">
        <v>111</v>
      </c>
      <c r="K48">
        <v>7</v>
      </c>
      <c r="L48">
        <v>2018</v>
      </c>
      <c r="M48" s="24">
        <v>13174</v>
      </c>
      <c r="O48" s="23" t="s">
        <v>111</v>
      </c>
      <c r="P48">
        <v>6</v>
      </c>
      <c r="Q48">
        <v>2018</v>
      </c>
      <c r="R48" s="24">
        <v>1623</v>
      </c>
      <c r="T48" s="23" t="s">
        <v>111</v>
      </c>
      <c r="U48">
        <v>7</v>
      </c>
      <c r="V48">
        <v>2018</v>
      </c>
      <c r="W48" s="24">
        <v>15858</v>
      </c>
      <c r="X48" s="34" t="str">
        <f>VLOOKUP(timeseries_widget_id_120709_sv_id_11_population_group_4797_2C4798_frequency_mont[[#This Row],[Value.month]],Admin_Months,2)&amp;"-"&amp;timeseries_widget_id_120709_sv_id_11_population_group_4797_2C4798_frequency_mont[[#This Row],[Value.year]]</f>
        <v>Jul-2018</v>
      </c>
      <c r="Z48">
        <v>6</v>
      </c>
      <c r="AA48">
        <v>2017</v>
      </c>
      <c r="AB48" s="24">
        <v>2012</v>
      </c>
      <c r="AC48" s="34" t="str">
        <f>VLOOKUP(timeseries_widget_id_126513_geo_id_640_sv_id_11_population_group_4797_frequency[[#This Row],[Column1.month]],Admin_Months,2)&amp;"-"&amp;timeseries_widget_id_126513_geo_id_640_sv_id_11_population_group_4797_frequency[[#This Row],[Column1.year]]</f>
        <v>Jun-2017</v>
      </c>
      <c r="AJ48">
        <v>6</v>
      </c>
      <c r="AK48">
        <v>2017</v>
      </c>
      <c r="AL48" s="24">
        <v>2012</v>
      </c>
      <c r="AM48" s="34" t="str">
        <f>VLOOKUP(timeseries_widget_id_126502_geo_id_640_sv_id_11_population_group_4797_2C4798_fre[[#This Row],[Column1.month]],Admin_Months,2)&amp;"-"&amp;timeseries_widget_id_126502_geo_id_640_sv_id_11_population_group_4797_2C4798_fre[[#This Row],[Column1.year]]</f>
        <v>Jun-2017</v>
      </c>
      <c r="AO48">
        <v>6</v>
      </c>
      <c r="AP48">
        <v>2017</v>
      </c>
      <c r="AQ48" s="24">
        <v>23524</v>
      </c>
      <c r="AR48" s="23" t="str">
        <f>VLOOKUP(timeseries_widget_id_126376_geo_id_656_sv_id_11_population_group_4797_frequency[[#This Row],[Column1.month]],Admin_Months,2)&amp;"-"&amp;timeseries_widget_id_126376_geo_id_656_sv_id_11_population_group_4797_frequency[[#This Row],[Column1.year]]</f>
        <v>Jun-2017</v>
      </c>
      <c r="AT48">
        <v>6</v>
      </c>
      <c r="AU48">
        <v>2017</v>
      </c>
      <c r="AV48" s="24">
        <v>2350</v>
      </c>
      <c r="AX48">
        <v>6</v>
      </c>
      <c r="AY48">
        <v>2017</v>
      </c>
      <c r="AZ48" s="24">
        <v>332</v>
      </c>
      <c r="BB48">
        <v>6</v>
      </c>
      <c r="BC48">
        <v>2017</v>
      </c>
      <c r="BD48" s="24">
        <v>2682</v>
      </c>
      <c r="BE48" s="23" t="str">
        <f>VLOOKUP(timeseries_widget_id_122786_geo_id_729_sv_id_11_population_group_4797_2C4798_fre[[#This Row],[Column1.month]],Admin_Months,2)&amp;"-"&amp;timeseries_widget_id_122786_geo_id_729_sv_id_11_population_group_4797_2C4798_fre[[#This Row],[Column1.year]]</f>
        <v>Jun-2017</v>
      </c>
      <c r="BG48">
        <v>10</v>
      </c>
      <c r="BH48">
        <v>2017</v>
      </c>
      <c r="BI48">
        <v>38</v>
      </c>
      <c r="BK48">
        <v>2</v>
      </c>
      <c r="BL48">
        <v>2019</v>
      </c>
      <c r="BM48">
        <v>0</v>
      </c>
    </row>
    <row r="49" spans="1:65" x14ac:dyDescent="0.15">
      <c r="A49" t="s">
        <v>57</v>
      </c>
      <c r="B49" t="s">
        <v>147</v>
      </c>
      <c r="C49" t="s">
        <v>23</v>
      </c>
      <c r="D49" s="24">
        <v>2663</v>
      </c>
      <c r="E49" s="33">
        <f>origin_widget_id_117564_geo_id_729_sv_id_11_population_collection_28_limit_10_fr[[#This Row],[Column1.individuals]]/SUM(origin_widget_id_117564_geo_id_729_sv_id_11_population_collection_28_limit_10_fr[Column1.individuals])</f>
        <v>0.11407153566074106</v>
      </c>
      <c r="F49" t="str">
        <f>TEXT(origin_widget_id_117564_geo_id_729_sv_id_11_population_collection_28_limit_10_fr[[#This Row],[Column1.individuals]],"#,###")&amp;"  ("&amp;(ROUND(origin_widget_id_117564_geo_id_729_sv_id_11_population_collection_28_limit_10_fr[[#This Row],[Column1]],2)*100)&amp;"%)"</f>
        <v>2,663  (11%)</v>
      </c>
      <c r="J49" s="23" t="s">
        <v>111</v>
      </c>
      <c r="K49">
        <v>8</v>
      </c>
      <c r="L49">
        <v>2018</v>
      </c>
      <c r="M49" s="24">
        <v>11686</v>
      </c>
      <c r="O49" s="23" t="s">
        <v>111</v>
      </c>
      <c r="P49">
        <v>7</v>
      </c>
      <c r="Q49">
        <v>2018</v>
      </c>
      <c r="R49" s="24">
        <v>2684</v>
      </c>
      <c r="T49" s="23" t="s">
        <v>111</v>
      </c>
      <c r="U49">
        <v>8</v>
      </c>
      <c r="V49">
        <v>2018</v>
      </c>
      <c r="W49" s="24">
        <v>13425</v>
      </c>
      <c r="X49" s="34" t="str">
        <f>VLOOKUP(timeseries_widget_id_120709_sv_id_11_population_group_4797_2C4798_frequency_mont[[#This Row],[Value.month]],Admin_Months,2)&amp;"-"&amp;timeseries_widget_id_120709_sv_id_11_population_group_4797_2C4798_frequency_mont[[#This Row],[Value.year]]</f>
        <v>Aug-2018</v>
      </c>
      <c r="Z49">
        <v>7</v>
      </c>
      <c r="AA49">
        <v>2017</v>
      </c>
      <c r="AB49" s="24">
        <v>2249</v>
      </c>
      <c r="AC49" s="34" t="str">
        <f>VLOOKUP(timeseries_widget_id_126513_geo_id_640_sv_id_11_population_group_4797_frequency[[#This Row],[Column1.month]],Admin_Months,2)&amp;"-"&amp;timeseries_widget_id_126513_geo_id_640_sv_id_11_population_group_4797_frequency[[#This Row],[Column1.year]]</f>
        <v>Jul-2017</v>
      </c>
      <c r="AJ49">
        <v>7</v>
      </c>
      <c r="AK49">
        <v>2017</v>
      </c>
      <c r="AL49" s="24">
        <v>2249</v>
      </c>
      <c r="AM49" s="34" t="str">
        <f>VLOOKUP(timeseries_widget_id_126502_geo_id_640_sv_id_11_population_group_4797_2C4798_fre[[#This Row],[Column1.month]],Admin_Months,2)&amp;"-"&amp;timeseries_widget_id_126502_geo_id_640_sv_id_11_population_group_4797_2C4798_fre[[#This Row],[Column1.year]]</f>
        <v>Jul-2017</v>
      </c>
      <c r="AO49">
        <v>7</v>
      </c>
      <c r="AP49">
        <v>2017</v>
      </c>
      <c r="AQ49" s="24">
        <v>11461</v>
      </c>
      <c r="AR49" s="23" t="str">
        <f>VLOOKUP(timeseries_widget_id_126376_geo_id_656_sv_id_11_population_group_4797_frequency[[#This Row],[Column1.month]],Admin_Months,2)&amp;"-"&amp;timeseries_widget_id_126376_geo_id_656_sv_id_11_population_group_4797_frequency[[#This Row],[Column1.year]]</f>
        <v>Jul-2017</v>
      </c>
      <c r="AT49">
        <v>7</v>
      </c>
      <c r="AU49">
        <v>2017</v>
      </c>
      <c r="AV49" s="24">
        <v>2162</v>
      </c>
      <c r="AX49">
        <v>7</v>
      </c>
      <c r="AY49">
        <v>2017</v>
      </c>
      <c r="AZ49" s="24">
        <v>423</v>
      </c>
      <c r="BB49">
        <v>7</v>
      </c>
      <c r="BC49">
        <v>2017</v>
      </c>
      <c r="BD49" s="24">
        <v>2585</v>
      </c>
      <c r="BE49" s="23" t="str">
        <f>VLOOKUP(timeseries_widget_id_122786_geo_id_729_sv_id_11_population_group_4797_2C4798_fre[[#This Row],[Column1.month]],Admin_Months,2)&amp;"-"&amp;timeseries_widget_id_122786_geo_id_729_sv_id_11_population_group_4797_2C4798_fre[[#This Row],[Column1.year]]</f>
        <v>Jul-2017</v>
      </c>
      <c r="BG49">
        <v>11</v>
      </c>
      <c r="BH49">
        <v>2017</v>
      </c>
      <c r="BI49">
        <v>191</v>
      </c>
      <c r="BK49">
        <v>3</v>
      </c>
      <c r="BL49">
        <v>2019</v>
      </c>
      <c r="BM49">
        <v>188</v>
      </c>
    </row>
    <row r="50" spans="1:65" x14ac:dyDescent="0.15">
      <c r="A50" t="s">
        <v>4</v>
      </c>
      <c r="B50" t="s">
        <v>147</v>
      </c>
      <c r="C50" t="s">
        <v>23</v>
      </c>
      <c r="D50" s="24">
        <v>2246</v>
      </c>
      <c r="E50" s="33">
        <f>origin_widget_id_117564_geo_id_729_sv_id_11_population_collection_28_limit_10_fr[[#This Row],[Column1.individuals]]/SUM(origin_widget_id_117564_geo_id_729_sv_id_11_population_collection_28_limit_10_fr[Column1.individuals])</f>
        <v>9.6209038337973868E-2</v>
      </c>
      <c r="F50" t="str">
        <f>TEXT(origin_widget_id_117564_geo_id_729_sv_id_11_population_collection_28_limit_10_fr[[#This Row],[Column1.individuals]],"#,###")&amp;"  ("&amp;(ROUND(origin_widget_id_117564_geo_id_729_sv_id_11_population_collection_28_limit_10_fr[[#This Row],[Column1]],2)*100)&amp;"%)"</f>
        <v>2,246  (10%)</v>
      </c>
      <c r="J50" s="23" t="s">
        <v>111</v>
      </c>
      <c r="K50">
        <v>9</v>
      </c>
      <c r="L50">
        <v>2018</v>
      </c>
      <c r="M50" s="24">
        <v>13295</v>
      </c>
      <c r="O50" s="23" t="s">
        <v>111</v>
      </c>
      <c r="P50">
        <v>8</v>
      </c>
      <c r="Q50">
        <v>2018</v>
      </c>
      <c r="R50" s="24">
        <v>1739</v>
      </c>
      <c r="T50" s="23" t="s">
        <v>111</v>
      </c>
      <c r="U50">
        <v>9</v>
      </c>
      <c r="V50">
        <v>2018</v>
      </c>
      <c r="W50" s="24">
        <v>15451</v>
      </c>
      <c r="X50" s="34" t="str">
        <f>VLOOKUP(timeseries_widget_id_120709_sv_id_11_population_group_4797_2C4798_frequency_mont[[#This Row],[Value.month]],Admin_Months,2)&amp;"-"&amp;timeseries_widget_id_120709_sv_id_11_population_group_4797_2C4798_frequency_mont[[#This Row],[Value.year]]</f>
        <v>Sep-2018</v>
      </c>
      <c r="Z50">
        <v>8</v>
      </c>
      <c r="AA50">
        <v>2017</v>
      </c>
      <c r="AB50" s="24">
        <v>3584</v>
      </c>
      <c r="AC50" s="34" t="str">
        <f>VLOOKUP(timeseries_widget_id_126513_geo_id_640_sv_id_11_population_group_4797_frequency[[#This Row],[Column1.month]],Admin_Months,2)&amp;"-"&amp;timeseries_widget_id_126513_geo_id_640_sv_id_11_population_group_4797_frequency[[#This Row],[Column1.year]]</f>
        <v>Aug-2017</v>
      </c>
      <c r="AJ50">
        <v>8</v>
      </c>
      <c r="AK50">
        <v>2017</v>
      </c>
      <c r="AL50" s="24">
        <v>3584</v>
      </c>
      <c r="AM50" s="34" t="str">
        <f>VLOOKUP(timeseries_widget_id_126502_geo_id_640_sv_id_11_population_group_4797_2C4798_fre[[#This Row],[Column1.month]],Admin_Months,2)&amp;"-"&amp;timeseries_widget_id_126502_geo_id_640_sv_id_11_population_group_4797_2C4798_fre[[#This Row],[Column1.year]]</f>
        <v>Aug-2017</v>
      </c>
      <c r="AO50">
        <v>8</v>
      </c>
      <c r="AP50">
        <v>2017</v>
      </c>
      <c r="AQ50" s="24">
        <v>3914</v>
      </c>
      <c r="AR50" s="23" t="str">
        <f>VLOOKUP(timeseries_widget_id_126376_geo_id_656_sv_id_11_population_group_4797_frequency[[#This Row],[Column1.month]],Admin_Months,2)&amp;"-"&amp;timeseries_widget_id_126376_geo_id_656_sv_id_11_population_group_4797_frequency[[#This Row],[Column1.year]]</f>
        <v>Aug-2017</v>
      </c>
      <c r="AT50">
        <v>8</v>
      </c>
      <c r="AU50">
        <v>2017</v>
      </c>
      <c r="AV50" s="24">
        <v>2255</v>
      </c>
      <c r="AX50">
        <v>8</v>
      </c>
      <c r="AY50">
        <v>2017</v>
      </c>
      <c r="AZ50" s="24">
        <v>845</v>
      </c>
      <c r="BB50">
        <v>8</v>
      </c>
      <c r="BC50">
        <v>2017</v>
      </c>
      <c r="BD50" s="24">
        <v>3100</v>
      </c>
      <c r="BE50" s="23" t="str">
        <f>VLOOKUP(timeseries_widget_id_122786_geo_id_729_sv_id_11_population_group_4797_2C4798_fre[[#This Row],[Column1.month]],Admin_Months,2)&amp;"-"&amp;timeseries_widget_id_122786_geo_id_729_sv_id_11_population_group_4797_2C4798_fre[[#This Row],[Column1.year]]</f>
        <v>Aug-2017</v>
      </c>
      <c r="BG50">
        <v>12</v>
      </c>
      <c r="BH50">
        <v>2017</v>
      </c>
      <c r="BI50">
        <v>49</v>
      </c>
      <c r="BK50">
        <v>4</v>
      </c>
      <c r="BL50">
        <v>2019</v>
      </c>
      <c r="BM50">
        <v>64</v>
      </c>
    </row>
    <row r="51" spans="1:65" x14ac:dyDescent="0.15">
      <c r="A51" t="s">
        <v>58</v>
      </c>
      <c r="B51" t="s">
        <v>147</v>
      </c>
      <c r="C51" t="s">
        <v>23</v>
      </c>
      <c r="D51" s="24">
        <v>2132</v>
      </c>
      <c r="E51" s="33">
        <f>origin_widget_id_117564_geo_id_729_sv_id_11_population_collection_28_limit_10_fr[[#This Row],[Column1.individuals]]/SUM(origin_widget_id_117564_geo_id_729_sv_id_11_population_collection_28_limit_10_fr[Column1.individuals])</f>
        <v>9.1325765688584276E-2</v>
      </c>
      <c r="F51" t="str">
        <f>TEXT(origin_widget_id_117564_geo_id_729_sv_id_11_population_collection_28_limit_10_fr[[#This Row],[Column1.individuals]],"#,###")&amp;"  ("&amp;(ROUND(origin_widget_id_117564_geo_id_729_sv_id_11_population_collection_28_limit_10_fr[[#This Row],[Column1]],2)*100)&amp;"%)"</f>
        <v>2,132  (9%)</v>
      </c>
      <c r="J51" s="23" t="s">
        <v>111</v>
      </c>
      <c r="K51">
        <v>10</v>
      </c>
      <c r="L51">
        <v>2018</v>
      </c>
      <c r="M51" s="24">
        <v>15645</v>
      </c>
      <c r="O51" s="23" t="s">
        <v>111</v>
      </c>
      <c r="P51">
        <v>9</v>
      </c>
      <c r="Q51">
        <v>2018</v>
      </c>
      <c r="R51" s="24">
        <v>2156</v>
      </c>
      <c r="T51" s="23" t="s">
        <v>111</v>
      </c>
      <c r="U51">
        <v>10</v>
      </c>
      <c r="V51">
        <v>2018</v>
      </c>
      <c r="W51" s="24">
        <v>18289</v>
      </c>
      <c r="X51" s="34" t="str">
        <f>VLOOKUP(timeseries_widget_id_120709_sv_id_11_population_group_4797_2C4798_frequency_mont[[#This Row],[Value.month]],Admin_Months,2)&amp;"-"&amp;timeseries_widget_id_120709_sv_id_11_population_group_4797_2C4798_frequency_mont[[#This Row],[Value.year]]</f>
        <v>Oct-2018</v>
      </c>
      <c r="Z51">
        <v>9</v>
      </c>
      <c r="AA51">
        <v>2017</v>
      </c>
      <c r="AB51" s="24">
        <v>4886</v>
      </c>
      <c r="AC51" s="34" t="str">
        <f>VLOOKUP(timeseries_widget_id_126513_geo_id_640_sv_id_11_population_group_4797_frequency[[#This Row],[Column1.month]],Admin_Months,2)&amp;"-"&amp;timeseries_widget_id_126513_geo_id_640_sv_id_11_population_group_4797_frequency[[#This Row],[Column1.year]]</f>
        <v>Sep-2017</v>
      </c>
      <c r="AJ51">
        <v>9</v>
      </c>
      <c r="AK51">
        <v>2017</v>
      </c>
      <c r="AL51" s="24">
        <v>4886</v>
      </c>
      <c r="AM51" s="34" t="str">
        <f>VLOOKUP(timeseries_widget_id_126502_geo_id_640_sv_id_11_population_group_4797_2C4798_fre[[#This Row],[Column1.month]],Admin_Months,2)&amp;"-"&amp;timeseries_widget_id_126502_geo_id_640_sv_id_11_population_group_4797_2C4798_fre[[#This Row],[Column1.year]]</f>
        <v>Sep-2017</v>
      </c>
      <c r="AO51">
        <v>9</v>
      </c>
      <c r="AP51">
        <v>2017</v>
      </c>
      <c r="AQ51" s="24">
        <v>6291</v>
      </c>
      <c r="AR51" s="23" t="str">
        <f>VLOOKUP(timeseries_widget_id_126376_geo_id_656_sv_id_11_population_group_4797_frequency[[#This Row],[Column1.month]],Admin_Months,2)&amp;"-"&amp;timeseries_widget_id_126376_geo_id_656_sv_id_11_population_group_4797_frequency[[#This Row],[Column1.year]]</f>
        <v>Sep-2017</v>
      </c>
      <c r="AT51">
        <v>9</v>
      </c>
      <c r="AU51">
        <v>2017</v>
      </c>
      <c r="AV51" s="24">
        <v>1515</v>
      </c>
      <c r="AX51">
        <v>9</v>
      </c>
      <c r="AY51">
        <v>2017</v>
      </c>
      <c r="AZ51" s="24">
        <v>524</v>
      </c>
      <c r="BB51">
        <v>9</v>
      </c>
      <c r="BC51">
        <v>2017</v>
      </c>
      <c r="BD51" s="24">
        <v>2039</v>
      </c>
      <c r="BE51" s="23" t="str">
        <f>VLOOKUP(timeseries_widget_id_122786_geo_id_729_sv_id_11_population_group_4797_2C4798_fre[[#This Row],[Column1.month]],Admin_Months,2)&amp;"-"&amp;timeseries_widget_id_122786_geo_id_729_sv_id_11_population_group_4797_2C4798_fre[[#This Row],[Column1.year]]</f>
        <v>Sep-2017</v>
      </c>
      <c r="BG51">
        <v>1</v>
      </c>
      <c r="BH51">
        <v>2018</v>
      </c>
      <c r="BI51">
        <v>0</v>
      </c>
      <c r="BK51">
        <v>5</v>
      </c>
      <c r="BL51">
        <v>2019</v>
      </c>
      <c r="BM51">
        <v>376</v>
      </c>
    </row>
    <row r="52" spans="1:65" x14ac:dyDescent="0.15">
      <c r="A52" t="s">
        <v>59</v>
      </c>
      <c r="B52" t="s">
        <v>147</v>
      </c>
      <c r="C52" t="s">
        <v>23</v>
      </c>
      <c r="D52" s="24">
        <v>1742</v>
      </c>
      <c r="E52" s="33">
        <f>origin_widget_id_117564_geo_id_729_sv_id_11_population_collection_28_limit_10_fr[[#This Row],[Column1.individuals]]/SUM(origin_widget_id_117564_geo_id_729_sv_id_11_population_collection_28_limit_10_fr[Column1.individuals])</f>
        <v>7.4619832940672523E-2</v>
      </c>
      <c r="F52" t="str">
        <f>TEXT(origin_widget_id_117564_geo_id_729_sv_id_11_population_collection_28_limit_10_fr[[#This Row],[Column1.individuals]],"#,###")&amp;"  ("&amp;(ROUND(origin_widget_id_117564_geo_id_729_sv_id_11_population_collection_28_limit_10_fr[[#This Row],[Column1]],2)*100)&amp;"%)"</f>
        <v>1,742  (7%)</v>
      </c>
      <c r="J52" s="23" t="s">
        <v>111</v>
      </c>
      <c r="K52">
        <v>11</v>
      </c>
      <c r="L52">
        <v>2018</v>
      </c>
      <c r="M52" s="24">
        <v>8309</v>
      </c>
      <c r="O52" s="23" t="s">
        <v>111</v>
      </c>
      <c r="P52">
        <v>10</v>
      </c>
      <c r="Q52">
        <v>2018</v>
      </c>
      <c r="R52" s="24">
        <v>2644</v>
      </c>
      <c r="T52" s="23" t="s">
        <v>111</v>
      </c>
      <c r="U52">
        <v>11</v>
      </c>
      <c r="V52">
        <v>2018</v>
      </c>
      <c r="W52" s="24">
        <v>10081</v>
      </c>
      <c r="X52" s="34" t="str">
        <f>VLOOKUP(timeseries_widget_id_120709_sv_id_11_population_group_4797_2C4798_frequency_mont[[#This Row],[Value.month]],Admin_Months,2)&amp;"-"&amp;timeseries_widget_id_120709_sv_id_11_population_group_4797_2C4798_frequency_mont[[#This Row],[Value.year]]</f>
        <v>Nov-2018</v>
      </c>
      <c r="Z52">
        <v>10</v>
      </c>
      <c r="AA52">
        <v>2017</v>
      </c>
      <c r="AB52" s="24">
        <v>4134</v>
      </c>
      <c r="AC52" s="34" t="str">
        <f>VLOOKUP(timeseries_widget_id_126513_geo_id_640_sv_id_11_population_group_4797_frequency[[#This Row],[Column1.month]],Admin_Months,2)&amp;"-"&amp;timeseries_widget_id_126513_geo_id_640_sv_id_11_population_group_4797_frequency[[#This Row],[Column1.year]]</f>
        <v>Oct-2017</v>
      </c>
      <c r="AJ52">
        <v>10</v>
      </c>
      <c r="AK52">
        <v>2017</v>
      </c>
      <c r="AL52" s="24">
        <v>4134</v>
      </c>
      <c r="AM52" s="34" t="str">
        <f>VLOOKUP(timeseries_widget_id_126502_geo_id_640_sv_id_11_population_group_4797_2C4798_fre[[#This Row],[Column1.month]],Admin_Months,2)&amp;"-"&amp;timeseries_widget_id_126502_geo_id_640_sv_id_11_population_group_4797_2C4798_fre[[#This Row],[Column1.year]]</f>
        <v>Oct-2017</v>
      </c>
      <c r="AO52">
        <v>10</v>
      </c>
      <c r="AP52">
        <v>2017</v>
      </c>
      <c r="AQ52" s="24">
        <v>5979</v>
      </c>
      <c r="AR52" s="23" t="str">
        <f>VLOOKUP(timeseries_widget_id_126376_geo_id_656_sv_id_11_population_group_4797_frequency[[#This Row],[Column1.month]],Admin_Months,2)&amp;"-"&amp;timeseries_widget_id_126376_geo_id_656_sv_id_11_population_group_4797_frequency[[#This Row],[Column1.year]]</f>
        <v>Oct-2017</v>
      </c>
      <c r="AT52">
        <v>10</v>
      </c>
      <c r="AU52">
        <v>2017</v>
      </c>
      <c r="AV52" s="24">
        <v>3614</v>
      </c>
      <c r="AX52">
        <v>10</v>
      </c>
      <c r="AY52">
        <v>2017</v>
      </c>
      <c r="AZ52" s="24">
        <v>485</v>
      </c>
      <c r="BB52">
        <v>10</v>
      </c>
      <c r="BC52">
        <v>2017</v>
      </c>
      <c r="BD52" s="24">
        <v>4099</v>
      </c>
      <c r="BE52" s="23" t="str">
        <f>VLOOKUP(timeseries_widget_id_122786_geo_id_729_sv_id_11_population_group_4797_2C4798_fre[[#This Row],[Column1.month]],Admin_Months,2)&amp;"-"&amp;timeseries_widget_id_122786_geo_id_729_sv_id_11_population_group_4797_2C4798_fre[[#This Row],[Column1.year]]</f>
        <v>Oct-2017</v>
      </c>
      <c r="BG52">
        <v>2</v>
      </c>
      <c r="BH52">
        <v>2018</v>
      </c>
      <c r="BI52">
        <v>12</v>
      </c>
      <c r="BK52">
        <v>6</v>
      </c>
      <c r="BL52">
        <v>2019</v>
      </c>
      <c r="BM52">
        <v>599</v>
      </c>
    </row>
    <row r="53" spans="1:65" x14ac:dyDescent="0.15">
      <c r="A53" t="s">
        <v>61</v>
      </c>
      <c r="B53" t="s">
        <v>147</v>
      </c>
      <c r="C53" t="s">
        <v>23</v>
      </c>
      <c r="D53" s="24">
        <v>757</v>
      </c>
      <c r="E53" s="33">
        <f>origin_widget_id_117564_geo_id_729_sv_id_11_population_collection_28_limit_10_fr[[#This Row],[Column1.individuals]]/SUM(origin_widget_id_117564_geo_id_729_sv_id_11_population_collection_28_limit_10_fr[Column1.individuals])</f>
        <v>3.242664382094667E-2</v>
      </c>
      <c r="F53" t="str">
        <f>TEXT(origin_widget_id_117564_geo_id_729_sv_id_11_population_collection_28_limit_10_fr[[#This Row],[Column1.individuals]],"#,###")&amp;"  ("&amp;(ROUND(origin_widget_id_117564_geo_id_729_sv_id_11_population_collection_28_limit_10_fr[[#This Row],[Column1]],2)*100)&amp;"%)"</f>
        <v>757  (3%)</v>
      </c>
      <c r="J53" s="23" t="s">
        <v>111</v>
      </c>
      <c r="K53">
        <v>12</v>
      </c>
      <c r="L53">
        <v>2018</v>
      </c>
      <c r="M53" s="24">
        <v>8859</v>
      </c>
      <c r="O53" s="23" t="s">
        <v>111</v>
      </c>
      <c r="P53">
        <v>11</v>
      </c>
      <c r="Q53">
        <v>2018</v>
      </c>
      <c r="R53" s="24">
        <v>1772</v>
      </c>
      <c r="T53" s="23" t="s">
        <v>111</v>
      </c>
      <c r="U53">
        <v>12</v>
      </c>
      <c r="V53">
        <v>2018</v>
      </c>
      <c r="W53" s="24">
        <v>10374</v>
      </c>
      <c r="X53" s="34" t="str">
        <f>VLOOKUP(timeseries_widget_id_120709_sv_id_11_population_group_4797_2C4798_frequency_mont[[#This Row],[Value.month]],Admin_Months,2)&amp;"-"&amp;timeseries_widget_id_120709_sv_id_11_population_group_4797_2C4798_frequency_mont[[#This Row],[Value.year]]</f>
        <v>Dec-2018</v>
      </c>
      <c r="Z53">
        <v>11</v>
      </c>
      <c r="AA53">
        <v>2017</v>
      </c>
      <c r="AB53" s="24">
        <v>3215</v>
      </c>
      <c r="AC53" s="34" t="str">
        <f>VLOOKUP(timeseries_widget_id_126513_geo_id_640_sv_id_11_population_group_4797_frequency[[#This Row],[Column1.month]],Admin_Months,2)&amp;"-"&amp;timeseries_widget_id_126513_geo_id_640_sv_id_11_population_group_4797_frequency[[#This Row],[Column1.year]]</f>
        <v>Nov-2017</v>
      </c>
      <c r="AJ53">
        <v>11</v>
      </c>
      <c r="AK53">
        <v>2017</v>
      </c>
      <c r="AL53" s="24">
        <v>3215</v>
      </c>
      <c r="AM53" s="34" t="str">
        <f>VLOOKUP(timeseries_widget_id_126502_geo_id_640_sv_id_11_population_group_4797_2C4798_fre[[#This Row],[Column1.month]],Admin_Months,2)&amp;"-"&amp;timeseries_widget_id_126502_geo_id_640_sv_id_11_population_group_4797_2C4798_fre[[#This Row],[Column1.year]]</f>
        <v>Nov-2017</v>
      </c>
      <c r="AO53">
        <v>11</v>
      </c>
      <c r="AP53">
        <v>2017</v>
      </c>
      <c r="AQ53" s="24">
        <v>5645</v>
      </c>
      <c r="AR53" s="23" t="str">
        <f>VLOOKUP(timeseries_widget_id_126376_geo_id_656_sv_id_11_population_group_4797_frequency[[#This Row],[Column1.month]],Admin_Months,2)&amp;"-"&amp;timeseries_widget_id_126376_geo_id_656_sv_id_11_population_group_4797_frequency[[#This Row],[Column1.year]]</f>
        <v>Nov-2017</v>
      </c>
      <c r="AT53">
        <v>11</v>
      </c>
      <c r="AU53">
        <v>2017</v>
      </c>
      <c r="AV53" s="24">
        <v>4165</v>
      </c>
      <c r="AX53">
        <v>11</v>
      </c>
      <c r="AY53">
        <v>2017</v>
      </c>
      <c r="AZ53" s="24">
        <v>514</v>
      </c>
      <c r="BB53">
        <v>11</v>
      </c>
      <c r="BC53">
        <v>2017</v>
      </c>
      <c r="BD53" s="24">
        <v>4679</v>
      </c>
      <c r="BE53" s="23" t="str">
        <f>VLOOKUP(timeseries_widget_id_122786_geo_id_729_sv_id_11_population_group_4797_2C4798_fre[[#This Row],[Column1.month]],Admin_Months,2)&amp;"-"&amp;timeseries_widget_id_122786_geo_id_729_sv_id_11_population_group_4797_2C4798_fre[[#This Row],[Column1.year]]</f>
        <v>Nov-2017</v>
      </c>
      <c r="BG53">
        <v>6</v>
      </c>
      <c r="BH53">
        <v>2018</v>
      </c>
      <c r="BI53">
        <v>61</v>
      </c>
      <c r="BK53">
        <v>7</v>
      </c>
      <c r="BL53">
        <v>2019</v>
      </c>
      <c r="BM53">
        <v>307</v>
      </c>
    </row>
    <row r="54" spans="1:65" x14ac:dyDescent="0.15">
      <c r="A54" t="s">
        <v>62</v>
      </c>
      <c r="B54" t="s">
        <v>147</v>
      </c>
      <c r="C54" t="s">
        <v>23</v>
      </c>
      <c r="D54" s="24">
        <v>743</v>
      </c>
      <c r="E54" s="33">
        <f>origin_widget_id_117564_geo_id_729_sv_id_11_population_collection_28_limit_10_fr[[#This Row],[Column1.individuals]]/SUM(origin_widget_id_117564_geo_id_729_sv_id_11_population_collection_28_limit_10_fr[Column1.individuals])</f>
        <v>3.1826943671021631E-2</v>
      </c>
      <c r="F54" t="str">
        <f>TEXT(origin_widget_id_117564_geo_id_729_sv_id_11_population_collection_28_limit_10_fr[[#This Row],[Column1.individuals]],"#,###")&amp;"  ("&amp;(ROUND(origin_widget_id_117564_geo_id_729_sv_id_11_population_collection_28_limit_10_fr[[#This Row],[Column1]],2)*100)&amp;"%)"</f>
        <v>743  (3%)</v>
      </c>
      <c r="J54" s="23" t="s">
        <v>111</v>
      </c>
      <c r="K54">
        <v>1</v>
      </c>
      <c r="L54">
        <v>2019</v>
      </c>
      <c r="M54" s="24">
        <v>6290</v>
      </c>
      <c r="O54" s="23" t="s">
        <v>111</v>
      </c>
      <c r="P54">
        <v>12</v>
      </c>
      <c r="Q54">
        <v>2018</v>
      </c>
      <c r="R54" s="24">
        <v>1515</v>
      </c>
      <c r="T54" s="23" t="s">
        <v>111</v>
      </c>
      <c r="U54">
        <v>1</v>
      </c>
      <c r="V54">
        <v>2019</v>
      </c>
      <c r="W54" s="24">
        <v>7599</v>
      </c>
      <c r="X54" s="34" t="str">
        <f>VLOOKUP(timeseries_widget_id_120709_sv_id_11_population_group_4797_2C4798_frequency_mont[[#This Row],[Value.month]],Admin_Months,2)&amp;"-"&amp;timeseries_widget_id_120709_sv_id_11_population_group_4797_2C4798_frequency_mont[[#This Row],[Value.year]]</f>
        <v>Jan-2019</v>
      </c>
      <c r="Z54">
        <v>12</v>
      </c>
      <c r="AA54">
        <v>2017</v>
      </c>
      <c r="AB54" s="24">
        <v>2364</v>
      </c>
      <c r="AC54" s="34" t="str">
        <f>VLOOKUP(timeseries_widget_id_126513_geo_id_640_sv_id_11_population_group_4797_frequency[[#This Row],[Column1.month]],Admin_Months,2)&amp;"-"&amp;timeseries_widget_id_126513_geo_id_640_sv_id_11_population_group_4797_frequency[[#This Row],[Column1.year]]</f>
        <v>Dec-2017</v>
      </c>
      <c r="AE54" t="s">
        <v>16</v>
      </c>
      <c r="AF54" t="s">
        <v>17</v>
      </c>
      <c r="AG54" t="s">
        <v>37</v>
      </c>
      <c r="AH54" t="s">
        <v>95</v>
      </c>
      <c r="AJ54">
        <v>12</v>
      </c>
      <c r="AK54">
        <v>2017</v>
      </c>
      <c r="AL54" s="24">
        <v>2364</v>
      </c>
      <c r="AM54" s="34" t="str">
        <f>VLOOKUP(timeseries_widget_id_126502_geo_id_640_sv_id_11_population_group_4797_2C4798_fre[[#This Row],[Column1.month]],Admin_Months,2)&amp;"-"&amp;timeseries_widget_id_126502_geo_id_640_sv_id_11_population_group_4797_2C4798_fre[[#This Row],[Column1.year]]</f>
        <v>Dec-2017</v>
      </c>
      <c r="AO54">
        <v>12</v>
      </c>
      <c r="AP54">
        <v>2017</v>
      </c>
      <c r="AQ54" s="24">
        <v>2327</v>
      </c>
      <c r="AR54" s="23" t="str">
        <f>VLOOKUP(timeseries_widget_id_126376_geo_id_656_sv_id_11_population_group_4797_frequency[[#This Row],[Column1.month]],Admin_Months,2)&amp;"-"&amp;timeseries_widget_id_126376_geo_id_656_sv_id_11_population_group_4797_frequency[[#This Row],[Column1.year]]</f>
        <v>Dec-2017</v>
      </c>
      <c r="AT54">
        <v>12</v>
      </c>
      <c r="AU54">
        <v>2017</v>
      </c>
      <c r="AV54" s="24">
        <v>1908</v>
      </c>
      <c r="AX54">
        <v>12</v>
      </c>
      <c r="AY54">
        <v>2017</v>
      </c>
      <c r="AZ54" s="24">
        <v>465</v>
      </c>
      <c r="BB54">
        <v>12</v>
      </c>
      <c r="BC54">
        <v>2017</v>
      </c>
      <c r="BD54" s="24">
        <v>2373</v>
      </c>
      <c r="BE54" s="23" t="str">
        <f>VLOOKUP(timeseries_widget_id_122786_geo_id_729_sv_id_11_population_group_4797_2C4798_fre[[#This Row],[Column1.month]],Admin_Months,2)&amp;"-"&amp;timeseries_widget_id_122786_geo_id_729_sv_id_11_population_group_4797_2C4798_fre[[#This Row],[Column1.year]]</f>
        <v>Dec-2017</v>
      </c>
      <c r="BG54">
        <v>8</v>
      </c>
      <c r="BH54">
        <v>2018</v>
      </c>
      <c r="BI54">
        <v>103</v>
      </c>
      <c r="BK54">
        <v>8</v>
      </c>
      <c r="BL54">
        <v>2019</v>
      </c>
      <c r="BM54">
        <v>662</v>
      </c>
    </row>
    <row r="55" spans="1:65" x14ac:dyDescent="0.15">
      <c r="A55" t="s">
        <v>63</v>
      </c>
      <c r="B55" t="s">
        <v>147</v>
      </c>
      <c r="C55" t="s">
        <v>23</v>
      </c>
      <c r="D55" s="24">
        <v>335</v>
      </c>
      <c r="E55" s="33">
        <f>origin_widget_id_117564_geo_id_729_sv_id_11_population_collection_28_limit_10_fr[[#This Row],[Column1.individuals]]/SUM(origin_widget_id_117564_geo_id_729_sv_id_11_population_collection_28_limit_10_fr[Column1.individuals])</f>
        <v>1.4349967873206254E-2</v>
      </c>
      <c r="F55" t="str">
        <f>TEXT(origin_widget_id_117564_geo_id_729_sv_id_11_population_collection_28_limit_10_fr[[#This Row],[Column1.individuals]],"#,###")&amp;"  ("&amp;(ROUND(origin_widget_id_117564_geo_id_729_sv_id_11_population_collection_28_limit_10_fr[[#This Row],[Column1]],2)*100)&amp;"%)"</f>
        <v>335  (1%)</v>
      </c>
      <c r="J55" s="23" t="s">
        <v>111</v>
      </c>
      <c r="K55">
        <v>2</v>
      </c>
      <c r="L55">
        <v>2019</v>
      </c>
      <c r="M55" s="24">
        <v>2618</v>
      </c>
      <c r="O55" s="23" t="s">
        <v>111</v>
      </c>
      <c r="P55">
        <v>1</v>
      </c>
      <c r="Q55">
        <v>2019</v>
      </c>
      <c r="R55" s="24">
        <v>1309</v>
      </c>
      <c r="T55" s="23" t="s">
        <v>111</v>
      </c>
      <c r="U55">
        <v>2</v>
      </c>
      <c r="V55">
        <v>2019</v>
      </c>
      <c r="W55" s="24">
        <v>3878</v>
      </c>
      <c r="X55" s="34" t="str">
        <f>VLOOKUP(timeseries_widget_id_120709_sv_id_11_population_group_4797_2C4798_frequency_mont[[#This Row],[Value.month]],Admin_Months,2)&amp;"-"&amp;timeseries_widget_id_120709_sv_id_11_population_group_4797_2C4798_frequency_mont[[#This Row],[Value.year]]</f>
        <v>Feb-2019</v>
      </c>
      <c r="Z55">
        <v>1</v>
      </c>
      <c r="AA55">
        <v>2018</v>
      </c>
      <c r="AB55" s="24">
        <v>1633</v>
      </c>
      <c r="AC55" s="34" t="str">
        <f>VLOOKUP(timeseries_widget_id_126513_geo_id_640_sv_id_11_population_group_4797_frequency[[#This Row],[Column1.month]],Admin_Months,2)&amp;"-"&amp;timeseries_widget_id_126513_geo_id_640_sv_id_11_population_group_4797_frequency[[#This Row],[Column1.year]]</f>
        <v>Jan-2018</v>
      </c>
      <c r="AE55">
        <v>1</v>
      </c>
      <c r="AF55">
        <v>2018</v>
      </c>
      <c r="AG55" s="24">
        <v>531</v>
      </c>
      <c r="AH55" s="23" t="str">
        <f>VLOOKUP(timeseries_widget_id_126514_geo_id_640_sv_id_11_population_group_4798_frequency[[#This Row],[Column1.month]],Admin_Months,2)&amp;"-"&amp;timeseries_widget_id_126514_geo_id_640_sv_id_11_population_group_4798_frequency[[#This Row],[Column1.year]]</f>
        <v>Jan-2018</v>
      </c>
      <c r="AJ55">
        <v>1</v>
      </c>
      <c r="AK55">
        <v>2018</v>
      </c>
      <c r="AL55" s="24">
        <v>2164</v>
      </c>
      <c r="AM55" s="34" t="str">
        <f>VLOOKUP(timeseries_widget_id_126502_geo_id_640_sv_id_11_population_group_4797_2C4798_fre[[#This Row],[Column1.month]],Admin_Months,2)&amp;"-"&amp;timeseries_widget_id_126502_geo_id_640_sv_id_11_population_group_4797_2C4798_fre[[#This Row],[Column1.year]]</f>
        <v>Jan-2018</v>
      </c>
      <c r="AO55">
        <v>1</v>
      </c>
      <c r="AP55">
        <v>2018</v>
      </c>
      <c r="AQ55" s="24">
        <v>4182</v>
      </c>
      <c r="AR55" s="23" t="str">
        <f>VLOOKUP(timeseries_widget_id_126376_geo_id_656_sv_id_11_population_group_4797_frequency[[#This Row],[Column1.month]],Admin_Months,2)&amp;"-"&amp;timeseries_widget_id_126376_geo_id_656_sv_id_11_population_group_4797_frequency[[#This Row],[Column1.year]]</f>
        <v>Jan-2018</v>
      </c>
      <c r="AT55">
        <v>1</v>
      </c>
      <c r="AU55">
        <v>2018</v>
      </c>
      <c r="AV55" s="24">
        <v>1400</v>
      </c>
      <c r="AX55">
        <v>1</v>
      </c>
      <c r="AY55">
        <v>2018</v>
      </c>
      <c r="AZ55" s="24">
        <v>782</v>
      </c>
      <c r="BB55">
        <v>1</v>
      </c>
      <c r="BC55">
        <v>2018</v>
      </c>
      <c r="BD55" s="24">
        <v>2182</v>
      </c>
      <c r="BE55" s="23" t="str">
        <f>VLOOKUP(timeseries_widget_id_122786_geo_id_729_sv_id_11_population_group_4797_2C4798_fre[[#This Row],[Column1.month]],Admin_Months,2)&amp;"-"&amp;timeseries_widget_id_122786_geo_id_729_sv_id_11_population_group_4797_2C4798_fre[[#This Row],[Column1.year]]</f>
        <v>Jan-2018</v>
      </c>
      <c r="BG55">
        <v>9</v>
      </c>
      <c r="BH55">
        <v>2018</v>
      </c>
      <c r="BI55">
        <v>216</v>
      </c>
      <c r="BK55">
        <v>9</v>
      </c>
      <c r="BL55">
        <v>2019</v>
      </c>
      <c r="BM55">
        <v>492</v>
      </c>
    </row>
    <row r="56" spans="1:65" x14ac:dyDescent="0.15">
      <c r="J56" s="23" t="s">
        <v>111</v>
      </c>
      <c r="K56">
        <v>3</v>
      </c>
      <c r="L56">
        <v>2019</v>
      </c>
      <c r="M56" s="24">
        <v>3097</v>
      </c>
      <c r="O56" s="23" t="s">
        <v>111</v>
      </c>
      <c r="P56">
        <v>2</v>
      </c>
      <c r="Q56">
        <v>2019</v>
      </c>
      <c r="R56" s="24">
        <v>1260</v>
      </c>
      <c r="T56" s="23" t="s">
        <v>111</v>
      </c>
      <c r="U56">
        <v>3</v>
      </c>
      <c r="V56">
        <v>2019</v>
      </c>
      <c r="W56" s="24">
        <v>4778</v>
      </c>
      <c r="X56" s="34" t="str">
        <f>VLOOKUP(timeseries_widget_id_120709_sv_id_11_population_group_4797_2C4798_frequency_mont[[#This Row],[Value.month]],Admin_Months,2)&amp;"-"&amp;timeseries_widget_id_120709_sv_id_11_population_group_4797_2C4798_frequency_mont[[#This Row],[Value.year]]</f>
        <v>Mar-2019</v>
      </c>
      <c r="Z56">
        <v>2</v>
      </c>
      <c r="AA56">
        <v>2018</v>
      </c>
      <c r="AB56" s="24">
        <v>1256</v>
      </c>
      <c r="AC56" s="34" t="str">
        <f>VLOOKUP(timeseries_widget_id_126513_geo_id_640_sv_id_11_population_group_4797_frequency[[#This Row],[Column1.month]],Admin_Months,2)&amp;"-"&amp;timeseries_widget_id_126513_geo_id_640_sv_id_11_population_group_4797_frequency[[#This Row],[Column1.year]]</f>
        <v>Feb-2018</v>
      </c>
      <c r="AE56">
        <v>2</v>
      </c>
      <c r="AF56">
        <v>2018</v>
      </c>
      <c r="AG56" s="24">
        <v>544</v>
      </c>
      <c r="AH56" s="23" t="str">
        <f>VLOOKUP(timeseries_widget_id_126514_geo_id_640_sv_id_11_population_group_4798_frequency[[#This Row],[Column1.month]],Admin_Months,2)&amp;"-"&amp;timeseries_widget_id_126514_geo_id_640_sv_id_11_population_group_4798_frequency[[#This Row],[Column1.year]]</f>
        <v>Feb-2018</v>
      </c>
      <c r="AJ56">
        <v>2</v>
      </c>
      <c r="AK56">
        <v>2018</v>
      </c>
      <c r="AL56" s="24">
        <v>1800</v>
      </c>
      <c r="AM56" s="34" t="str">
        <f>VLOOKUP(timeseries_widget_id_126502_geo_id_640_sv_id_11_population_group_4797_2C4798_fre[[#This Row],[Column1.month]],Admin_Months,2)&amp;"-"&amp;timeseries_widget_id_126502_geo_id_640_sv_id_11_population_group_4797_2C4798_fre[[#This Row],[Column1.year]]</f>
        <v>Feb-2018</v>
      </c>
      <c r="AO56">
        <v>2</v>
      </c>
      <c r="AP56">
        <v>2018</v>
      </c>
      <c r="AQ56" s="24">
        <v>1065</v>
      </c>
      <c r="AR56" s="23" t="str">
        <f>VLOOKUP(timeseries_widget_id_126376_geo_id_656_sv_id_11_population_group_4797_frequency[[#This Row],[Column1.month]],Admin_Months,2)&amp;"-"&amp;timeseries_widget_id_126376_geo_id_656_sv_id_11_population_group_4797_frequency[[#This Row],[Column1.year]]</f>
        <v>Feb-2018</v>
      </c>
      <c r="AT56">
        <v>2</v>
      </c>
      <c r="AU56">
        <v>2018</v>
      </c>
      <c r="AV56" s="24">
        <v>1102</v>
      </c>
      <c r="AX56">
        <v>2</v>
      </c>
      <c r="AY56">
        <v>2018</v>
      </c>
      <c r="AZ56" s="24">
        <v>416</v>
      </c>
      <c r="BB56">
        <v>2</v>
      </c>
      <c r="BC56">
        <v>2018</v>
      </c>
      <c r="BD56" s="24">
        <v>1518</v>
      </c>
      <c r="BE56" s="23" t="str">
        <f>VLOOKUP(timeseries_widget_id_122786_geo_id_729_sv_id_11_population_group_4797_2C4798_fre[[#This Row],[Column1.month]],Admin_Months,2)&amp;"-"&amp;timeseries_widget_id_122786_geo_id_729_sv_id_11_population_group_4797_2C4798_fre[[#This Row],[Column1.year]]</f>
        <v>Feb-2018</v>
      </c>
      <c r="BG56">
        <v>10</v>
      </c>
      <c r="BH56">
        <v>2018</v>
      </c>
      <c r="BI56">
        <v>67</v>
      </c>
    </row>
    <row r="57" spans="1:65" x14ac:dyDescent="0.15">
      <c r="J57" s="23" t="s">
        <v>111</v>
      </c>
      <c r="K57">
        <v>4</v>
      </c>
      <c r="L57">
        <v>2019</v>
      </c>
      <c r="M57" s="24">
        <v>3495</v>
      </c>
      <c r="O57" s="23" t="s">
        <v>111</v>
      </c>
      <c r="P57">
        <v>3</v>
      </c>
      <c r="Q57">
        <v>2019</v>
      </c>
      <c r="R57" s="24">
        <v>1681</v>
      </c>
      <c r="T57" s="23" t="s">
        <v>111</v>
      </c>
      <c r="U57">
        <v>4</v>
      </c>
      <c r="V57">
        <v>2019</v>
      </c>
      <c r="W57" s="24">
        <v>5091</v>
      </c>
      <c r="X57" s="34" t="str">
        <f>VLOOKUP(timeseries_widget_id_120709_sv_id_11_population_group_4797_2C4798_frequency_mont[[#This Row],[Value.month]],Admin_Months,2)&amp;"-"&amp;timeseries_widget_id_120709_sv_id_11_population_group_4797_2C4798_frequency_mont[[#This Row],[Value.year]]</f>
        <v>Apr-2019</v>
      </c>
      <c r="Z57">
        <v>3</v>
      </c>
      <c r="AA57">
        <v>2018</v>
      </c>
      <c r="AB57" s="24">
        <v>2441</v>
      </c>
      <c r="AC57" s="34" t="str">
        <f>VLOOKUP(timeseries_widget_id_126513_geo_id_640_sv_id_11_population_group_4797_frequency[[#This Row],[Column1.month]],Admin_Months,2)&amp;"-"&amp;timeseries_widget_id_126513_geo_id_640_sv_id_11_population_group_4797_frequency[[#This Row],[Column1.year]]</f>
        <v>Mar-2018</v>
      </c>
      <c r="AE57">
        <v>3</v>
      </c>
      <c r="AF57">
        <v>2018</v>
      </c>
      <c r="AG57" s="24">
        <v>1503</v>
      </c>
      <c r="AH57" s="23" t="str">
        <f>VLOOKUP(timeseries_widget_id_126514_geo_id_640_sv_id_11_population_group_4798_frequency[[#This Row],[Column1.month]],Admin_Months,2)&amp;"-"&amp;timeseries_widget_id_126514_geo_id_640_sv_id_11_population_group_4798_frequency[[#This Row],[Column1.year]]</f>
        <v>Mar-2018</v>
      </c>
      <c r="AJ57">
        <v>3</v>
      </c>
      <c r="AK57">
        <v>2018</v>
      </c>
      <c r="AL57" s="24">
        <v>3944</v>
      </c>
      <c r="AM57" s="34" t="str">
        <f>VLOOKUP(timeseries_widget_id_126502_geo_id_640_sv_id_11_population_group_4797_2C4798_fre[[#This Row],[Column1.month]],Admin_Months,2)&amp;"-"&amp;timeseries_widget_id_126502_geo_id_640_sv_id_11_population_group_4797_2C4798_fre[[#This Row],[Column1.year]]</f>
        <v>Mar-2018</v>
      </c>
      <c r="AO57">
        <v>3</v>
      </c>
      <c r="AP57">
        <v>2018</v>
      </c>
      <c r="AQ57" s="24">
        <v>1049</v>
      </c>
      <c r="AR57" s="23" t="str">
        <f>VLOOKUP(timeseries_widget_id_126376_geo_id_656_sv_id_11_population_group_4797_frequency[[#This Row],[Column1.month]],Admin_Months,2)&amp;"-"&amp;timeseries_widget_id_126376_geo_id_656_sv_id_11_population_group_4797_frequency[[#This Row],[Column1.year]]</f>
        <v>Mar-2018</v>
      </c>
      <c r="AT57">
        <v>3</v>
      </c>
      <c r="AU57">
        <v>2018</v>
      </c>
      <c r="AV57" s="24">
        <v>883</v>
      </c>
      <c r="AX57">
        <v>3</v>
      </c>
      <c r="AY57">
        <v>2018</v>
      </c>
      <c r="AZ57" s="24">
        <v>417</v>
      </c>
      <c r="BB57">
        <v>3</v>
      </c>
      <c r="BC57">
        <v>2018</v>
      </c>
      <c r="BD57" s="24">
        <v>1300</v>
      </c>
      <c r="BE57" s="23" t="str">
        <f>VLOOKUP(timeseries_widget_id_122786_geo_id_729_sv_id_11_population_group_4797_2C4798_fre[[#This Row],[Column1.month]],Admin_Months,2)&amp;"-"&amp;timeseries_widget_id_122786_geo_id_729_sv_id_11_population_group_4797_2C4798_fre[[#This Row],[Column1.year]]</f>
        <v>Mar-2018</v>
      </c>
      <c r="BG57">
        <v>11</v>
      </c>
      <c r="BH57">
        <v>2018</v>
      </c>
      <c r="BI57">
        <v>83</v>
      </c>
    </row>
    <row r="58" spans="1:65" x14ac:dyDescent="0.15">
      <c r="A58" t="s">
        <v>2</v>
      </c>
      <c r="J58" s="23" t="s">
        <v>111</v>
      </c>
      <c r="K58">
        <v>5</v>
      </c>
      <c r="L58">
        <v>2019</v>
      </c>
      <c r="M58" s="24">
        <v>5187</v>
      </c>
      <c r="O58" s="23" t="s">
        <v>111</v>
      </c>
      <c r="P58">
        <v>4</v>
      </c>
      <c r="Q58">
        <v>2019</v>
      </c>
      <c r="R58" s="24">
        <v>1596</v>
      </c>
      <c r="T58" s="23" t="s">
        <v>111</v>
      </c>
      <c r="U58">
        <v>5</v>
      </c>
      <c r="V58">
        <v>2019</v>
      </c>
      <c r="W58" s="24">
        <v>6347</v>
      </c>
      <c r="X58" s="34" t="str">
        <f>VLOOKUP(timeseries_widget_id_120709_sv_id_11_population_group_4797_2C4798_frequency_mont[[#This Row],[Value.month]],Admin_Months,2)&amp;"-"&amp;timeseries_widget_id_120709_sv_id_11_population_group_4797_2C4798_frequency_mont[[#This Row],[Value.year]]</f>
        <v>May-2019</v>
      </c>
      <c r="Z58">
        <v>4</v>
      </c>
      <c r="AA58">
        <v>2018</v>
      </c>
      <c r="AB58" s="24">
        <v>3032</v>
      </c>
      <c r="AC58" s="34" t="str">
        <f>VLOOKUP(timeseries_widget_id_126513_geo_id_640_sv_id_11_population_group_4797_frequency[[#This Row],[Column1.month]],Admin_Months,2)&amp;"-"&amp;timeseries_widget_id_126513_geo_id_640_sv_id_11_population_group_4797_frequency[[#This Row],[Column1.year]]</f>
        <v>Apr-2018</v>
      </c>
      <c r="AE58">
        <v>4</v>
      </c>
      <c r="AF58">
        <v>2018</v>
      </c>
      <c r="AG58" s="24">
        <v>3822</v>
      </c>
      <c r="AH58" s="23" t="str">
        <f>VLOOKUP(timeseries_widget_id_126514_geo_id_640_sv_id_11_population_group_4798_frequency[[#This Row],[Column1.month]],Admin_Months,2)&amp;"-"&amp;timeseries_widget_id_126514_geo_id_640_sv_id_11_population_group_4798_frequency[[#This Row],[Column1.year]]</f>
        <v>Apr-2018</v>
      </c>
      <c r="AJ58">
        <v>4</v>
      </c>
      <c r="AK58">
        <v>2018</v>
      </c>
      <c r="AL58" s="24">
        <v>6854</v>
      </c>
      <c r="AM58" s="34" t="str">
        <f>VLOOKUP(timeseries_widget_id_126502_geo_id_640_sv_id_11_population_group_4797_2C4798_fre[[#This Row],[Column1.month]],Admin_Months,2)&amp;"-"&amp;timeseries_widget_id_126502_geo_id_640_sv_id_11_population_group_4797_2C4798_fre[[#This Row],[Column1.year]]</f>
        <v>Apr-2018</v>
      </c>
      <c r="AO58">
        <v>4</v>
      </c>
      <c r="AP58">
        <v>2018</v>
      </c>
      <c r="AQ58" s="24">
        <v>3171</v>
      </c>
      <c r="AR58" s="23" t="str">
        <f>VLOOKUP(timeseries_widget_id_126376_geo_id_656_sv_id_11_population_group_4797_frequency[[#This Row],[Column1.month]],Admin_Months,2)&amp;"-"&amp;timeseries_widget_id_126376_geo_id_656_sv_id_11_population_group_4797_frequency[[#This Row],[Column1.year]]</f>
        <v>Apr-2018</v>
      </c>
      <c r="AT58">
        <v>4</v>
      </c>
      <c r="AU58">
        <v>2018</v>
      </c>
      <c r="AV58" s="24">
        <v>1242</v>
      </c>
      <c r="AX58">
        <v>4</v>
      </c>
      <c r="AY58">
        <v>2018</v>
      </c>
      <c r="AZ58" s="24">
        <v>448</v>
      </c>
      <c r="BB58">
        <v>4</v>
      </c>
      <c r="BC58">
        <v>2018</v>
      </c>
      <c r="BD58" s="24">
        <v>1690</v>
      </c>
      <c r="BE58" s="23" t="str">
        <f>VLOOKUP(timeseries_widget_id_122786_geo_id_729_sv_id_11_population_group_4797_2C4798_fre[[#This Row],[Column1.month]],Admin_Months,2)&amp;"-"&amp;timeseries_widget_id_122786_geo_id_729_sv_id_11_population_group_4797_2C4798_fre[[#This Row],[Column1.year]]</f>
        <v>Apr-2018</v>
      </c>
      <c r="BG58">
        <v>12</v>
      </c>
      <c r="BH58">
        <v>2018</v>
      </c>
      <c r="BI58">
        <v>224</v>
      </c>
    </row>
    <row r="59" spans="1:65" x14ac:dyDescent="0.15">
      <c r="A59" t="s">
        <v>54</v>
      </c>
      <c r="B59" t="s">
        <v>16</v>
      </c>
      <c r="C59" t="s">
        <v>17</v>
      </c>
      <c r="D59" t="s">
        <v>37</v>
      </c>
      <c r="E59" t="s">
        <v>95</v>
      </c>
      <c r="F59" t="s">
        <v>96</v>
      </c>
      <c r="J59" s="23" t="s">
        <v>111</v>
      </c>
      <c r="K59">
        <v>6</v>
      </c>
      <c r="L59">
        <v>2019</v>
      </c>
      <c r="M59" s="24">
        <v>7415</v>
      </c>
      <c r="O59" s="23" t="s">
        <v>111</v>
      </c>
      <c r="P59">
        <v>5</v>
      </c>
      <c r="Q59">
        <v>2019</v>
      </c>
      <c r="R59" s="24">
        <v>1160</v>
      </c>
      <c r="T59" s="23" t="s">
        <v>111</v>
      </c>
      <c r="U59">
        <v>6</v>
      </c>
      <c r="V59">
        <v>2019</v>
      </c>
      <c r="W59" s="24">
        <v>8731</v>
      </c>
      <c r="X59" s="34" t="str">
        <f>VLOOKUP(timeseries_widget_id_120709_sv_id_11_population_group_4797_2C4798_frequency_mont[[#This Row],[Value.month]],Admin_Months,2)&amp;"-"&amp;timeseries_widget_id_120709_sv_id_11_population_group_4797_2C4798_frequency_mont[[#This Row],[Value.year]]</f>
        <v>Jun-2019</v>
      </c>
      <c r="Z59">
        <v>5</v>
      </c>
      <c r="AA59">
        <v>2018</v>
      </c>
      <c r="AB59" s="24">
        <v>2916</v>
      </c>
      <c r="AC59" s="34" t="str">
        <f>VLOOKUP(timeseries_widget_id_126513_geo_id_640_sv_id_11_population_group_4797_frequency[[#This Row],[Column1.month]],Admin_Months,2)&amp;"-"&amp;timeseries_widget_id_126513_geo_id_640_sv_id_11_population_group_4797_frequency[[#This Row],[Column1.year]]</f>
        <v>May-2018</v>
      </c>
      <c r="AE59">
        <v>5</v>
      </c>
      <c r="AF59">
        <v>2018</v>
      </c>
      <c r="AG59" s="24">
        <v>1818</v>
      </c>
      <c r="AH59" s="23" t="str">
        <f>VLOOKUP(timeseries_widget_id_126514_geo_id_640_sv_id_11_population_group_4798_frequency[[#This Row],[Column1.month]],Admin_Months,2)&amp;"-"&amp;timeseries_widget_id_126514_geo_id_640_sv_id_11_population_group_4798_frequency[[#This Row],[Column1.year]]</f>
        <v>May-2018</v>
      </c>
      <c r="AJ59">
        <v>5</v>
      </c>
      <c r="AK59">
        <v>2018</v>
      </c>
      <c r="AL59" s="24">
        <v>4734</v>
      </c>
      <c r="AM59" s="34" t="str">
        <f>VLOOKUP(timeseries_widget_id_126502_geo_id_640_sv_id_11_population_group_4797_2C4798_fre[[#This Row],[Column1.month]],Admin_Months,2)&amp;"-"&amp;timeseries_widget_id_126502_geo_id_640_sv_id_11_population_group_4797_2C4798_fre[[#This Row],[Column1.year]]</f>
        <v>May-2018</v>
      </c>
      <c r="AO59">
        <v>5</v>
      </c>
      <c r="AP59">
        <v>2018</v>
      </c>
      <c r="AQ59" s="24">
        <v>3963</v>
      </c>
      <c r="AR59" s="23" t="str">
        <f>VLOOKUP(timeseries_widget_id_126376_geo_id_656_sv_id_11_population_group_4797_frequency[[#This Row],[Column1.month]],Admin_Months,2)&amp;"-"&amp;timeseries_widget_id_126376_geo_id_656_sv_id_11_population_group_4797_frequency[[#This Row],[Column1.year]]</f>
        <v>May-2018</v>
      </c>
      <c r="AT59">
        <v>5</v>
      </c>
      <c r="AU59">
        <v>2018</v>
      </c>
      <c r="AV59" s="24">
        <v>3523</v>
      </c>
      <c r="AX59">
        <v>5</v>
      </c>
      <c r="AY59">
        <v>2018</v>
      </c>
      <c r="AZ59" s="24">
        <v>414</v>
      </c>
      <c r="BB59">
        <v>5</v>
      </c>
      <c r="BC59">
        <v>2018</v>
      </c>
      <c r="BD59" s="24">
        <v>3937</v>
      </c>
      <c r="BE59" s="23" t="str">
        <f>VLOOKUP(timeseries_widget_id_122786_geo_id_729_sv_id_11_population_group_4797_2C4798_fre[[#This Row],[Column1.month]],Admin_Months,2)&amp;"-"&amp;timeseries_widget_id_122786_geo_id_729_sv_id_11_population_group_4797_2C4798_fre[[#This Row],[Column1.year]]</f>
        <v>May-2018</v>
      </c>
      <c r="BG59">
        <v>1</v>
      </c>
      <c r="BH59">
        <v>2019</v>
      </c>
      <c r="BI59">
        <v>83</v>
      </c>
    </row>
    <row r="60" spans="1:65" x14ac:dyDescent="0.15">
      <c r="A60" t="s">
        <v>62</v>
      </c>
      <c r="B60" t="s">
        <v>151</v>
      </c>
      <c r="C60" t="s">
        <v>23</v>
      </c>
      <c r="D60" s="24">
        <v>2557</v>
      </c>
      <c r="E60" s="33">
        <f>origin_widget_id_122540_geo_id_656_sv_id_11_population_collection_28_limit_200_f[[#This Row],[Column1.individuals]]/SUM(origin_widget_id_122540_geo_id_656_sv_id_11_population_collection_28_limit_200_f[Column1.individuals])</f>
        <v>0.26500155456523994</v>
      </c>
      <c r="F60" t="str">
        <f>TEXT(origin_widget_id_122540_geo_id_656_sv_id_11_population_collection_28_limit_200_f[[#This Row],[Column1.individuals]],"#,###")&amp;"  ("&amp;(ROUND(origin_widget_id_122540_geo_id_656_sv_id_11_population_collection_28_limit_200_f[[#This Row],[Column1]],2)*100)&amp;"%)"</f>
        <v>2,557  (27%)</v>
      </c>
      <c r="J60" s="23" t="s">
        <v>111</v>
      </c>
      <c r="K60">
        <v>7</v>
      </c>
      <c r="L60">
        <v>2019</v>
      </c>
      <c r="M60" s="24">
        <v>9366</v>
      </c>
      <c r="O60" s="23" t="s">
        <v>111</v>
      </c>
      <c r="P60">
        <v>6</v>
      </c>
      <c r="Q60">
        <v>2019</v>
      </c>
      <c r="R60" s="24">
        <v>1316</v>
      </c>
      <c r="T60" s="23" t="s">
        <v>111</v>
      </c>
      <c r="U60">
        <v>7</v>
      </c>
      <c r="V60">
        <v>2019</v>
      </c>
      <c r="W60" s="24">
        <v>10738</v>
      </c>
      <c r="X60" s="34" t="str">
        <f>VLOOKUP(timeseries_widget_id_120709_sv_id_11_population_group_4797_2C4798_frequency_mont[[#This Row],[Value.month]],Admin_Months,2)&amp;"-"&amp;timeseries_widget_id_120709_sv_id_11_population_group_4797_2C4798_frequency_mont[[#This Row],[Value.year]]</f>
        <v>Jul-2019</v>
      </c>
      <c r="Z60">
        <v>6</v>
      </c>
      <c r="AA60">
        <v>2018</v>
      </c>
      <c r="AB60" s="24">
        <v>2439</v>
      </c>
      <c r="AC60" s="34" t="str">
        <f>VLOOKUP(timeseries_widget_id_126513_geo_id_640_sv_id_11_population_group_4797_frequency[[#This Row],[Column1.month]],Admin_Months,2)&amp;"-"&amp;timeseries_widget_id_126513_geo_id_640_sv_id_11_population_group_4797_frequency[[#This Row],[Column1.year]]</f>
        <v>Jun-2018</v>
      </c>
      <c r="AE60">
        <v>6</v>
      </c>
      <c r="AF60">
        <v>2018</v>
      </c>
      <c r="AG60" s="24">
        <v>1226</v>
      </c>
      <c r="AH60" s="23" t="str">
        <f>VLOOKUP(timeseries_widget_id_126514_geo_id_640_sv_id_11_population_group_4798_frequency[[#This Row],[Column1.month]],Admin_Months,2)&amp;"-"&amp;timeseries_widget_id_126514_geo_id_640_sv_id_11_population_group_4798_frequency[[#This Row],[Column1.year]]</f>
        <v>Jun-2018</v>
      </c>
      <c r="AJ60">
        <v>6</v>
      </c>
      <c r="AK60">
        <v>2018</v>
      </c>
      <c r="AL60" s="24">
        <v>3665</v>
      </c>
      <c r="AM60" s="34" t="str">
        <f>VLOOKUP(timeseries_widget_id_126502_geo_id_640_sv_id_11_population_group_4797_2C4798_fre[[#This Row],[Column1.month]],Admin_Months,2)&amp;"-"&amp;timeseries_widget_id_126502_geo_id_640_sv_id_11_population_group_4797_2C4798_fre[[#This Row],[Column1.year]]</f>
        <v>Jun-2018</v>
      </c>
      <c r="AO60">
        <v>6</v>
      </c>
      <c r="AP60">
        <v>2018</v>
      </c>
      <c r="AQ60" s="24">
        <v>3147</v>
      </c>
      <c r="AR60" s="23" t="str">
        <f>VLOOKUP(timeseries_widget_id_126376_geo_id_656_sv_id_11_population_group_4797_frequency[[#This Row],[Column1.month]],Admin_Months,2)&amp;"-"&amp;timeseries_widget_id_126376_geo_id_656_sv_id_11_population_group_4797_frequency[[#This Row],[Column1.year]]</f>
        <v>Jun-2018</v>
      </c>
      <c r="AT60">
        <v>6</v>
      </c>
      <c r="AU60">
        <v>2018</v>
      </c>
      <c r="AV60" s="24">
        <v>6916</v>
      </c>
      <c r="AX60">
        <v>6</v>
      </c>
      <c r="AY60">
        <v>2018</v>
      </c>
      <c r="AZ60" s="24">
        <v>397</v>
      </c>
      <c r="BB60">
        <v>6</v>
      </c>
      <c r="BC60">
        <v>2018</v>
      </c>
      <c r="BD60" s="24">
        <v>7313</v>
      </c>
      <c r="BE60" s="23" t="str">
        <f>VLOOKUP(timeseries_widget_id_122786_geo_id_729_sv_id_11_population_group_4797_2C4798_fre[[#This Row],[Column1.month]],Admin_Months,2)&amp;"-"&amp;timeseries_widget_id_122786_geo_id_729_sv_id_11_population_group_4797_2C4798_fre[[#This Row],[Column1.year]]</f>
        <v>Jun-2018</v>
      </c>
      <c r="BG60">
        <v>2</v>
      </c>
      <c r="BH60">
        <v>2019</v>
      </c>
      <c r="BI60">
        <v>136</v>
      </c>
    </row>
    <row r="61" spans="1:65" x14ac:dyDescent="0.15">
      <c r="A61" t="s">
        <v>64</v>
      </c>
      <c r="B61" t="s">
        <v>151</v>
      </c>
      <c r="C61" t="s">
        <v>23</v>
      </c>
      <c r="D61" s="24">
        <v>1142</v>
      </c>
      <c r="E61" s="33">
        <f>origin_widget_id_122540_geo_id_656_sv_id_11_population_collection_28_limit_200_f[[#This Row],[Column1.individuals]]/SUM(origin_widget_id_122540_geo_id_656_sv_id_11_population_collection_28_limit_200_f[Column1.individuals])</f>
        <v>0.11835423359933672</v>
      </c>
      <c r="F61" t="str">
        <f>TEXT(origin_widget_id_122540_geo_id_656_sv_id_11_population_collection_28_limit_200_f[[#This Row],[Column1.individuals]],"#,###")&amp;"  ("&amp;(ROUND(origin_widget_id_122540_geo_id_656_sv_id_11_population_collection_28_limit_200_f[[#This Row],[Column1]],2)*100)&amp;"%)"</f>
        <v>1,142  (12%)</v>
      </c>
      <c r="J61" s="23" t="s">
        <v>111</v>
      </c>
      <c r="K61">
        <v>8</v>
      </c>
      <c r="L61">
        <v>2019</v>
      </c>
      <c r="M61" s="24">
        <v>12043</v>
      </c>
      <c r="O61" s="23" t="s">
        <v>111</v>
      </c>
      <c r="P61">
        <v>7</v>
      </c>
      <c r="Q61">
        <v>2019</v>
      </c>
      <c r="R61" s="24">
        <v>1372</v>
      </c>
      <c r="T61" s="23" t="s">
        <v>111</v>
      </c>
      <c r="U61">
        <v>8</v>
      </c>
      <c r="V61">
        <v>2019</v>
      </c>
      <c r="W61" s="24">
        <v>14207</v>
      </c>
      <c r="X61" s="34" t="str">
        <f>VLOOKUP(timeseries_widget_id_120709_sv_id_11_population_group_4797_2C4798_frequency_mont[[#This Row],[Value.month]],Admin_Months,2)&amp;"-"&amp;timeseries_widget_id_120709_sv_id_11_population_group_4797_2C4798_frequency_mont[[#This Row],[Value.year]]</f>
        <v>Aug-2019</v>
      </c>
      <c r="Z61">
        <v>7</v>
      </c>
      <c r="AA61">
        <v>2018</v>
      </c>
      <c r="AB61" s="24">
        <v>2545</v>
      </c>
      <c r="AC61" s="34" t="str">
        <f>VLOOKUP(timeseries_widget_id_126513_geo_id_640_sv_id_11_population_group_4797_frequency[[#This Row],[Column1.month]],Admin_Months,2)&amp;"-"&amp;timeseries_widget_id_126513_geo_id_640_sv_id_11_population_group_4797_frequency[[#This Row],[Column1.year]]</f>
        <v>Jul-2018</v>
      </c>
      <c r="AE61">
        <v>7</v>
      </c>
      <c r="AF61">
        <v>2018</v>
      </c>
      <c r="AG61" s="24">
        <v>1599</v>
      </c>
      <c r="AH61" s="23" t="str">
        <f>VLOOKUP(timeseries_widget_id_126514_geo_id_640_sv_id_11_population_group_4798_frequency[[#This Row],[Column1.month]],Admin_Months,2)&amp;"-"&amp;timeseries_widget_id_126514_geo_id_640_sv_id_11_population_group_4798_frequency[[#This Row],[Column1.year]]</f>
        <v>Jul-2018</v>
      </c>
      <c r="AJ61">
        <v>7</v>
      </c>
      <c r="AK61">
        <v>2018</v>
      </c>
      <c r="AL61" s="24">
        <v>4144</v>
      </c>
      <c r="AM61" s="34" t="str">
        <f>VLOOKUP(timeseries_widget_id_126502_geo_id_640_sv_id_11_population_group_4797_2C4798_fre[[#This Row],[Column1.month]],Admin_Months,2)&amp;"-"&amp;timeseries_widget_id_126502_geo_id_640_sv_id_11_population_group_4797_2C4798_fre[[#This Row],[Column1.year]]</f>
        <v>Jul-2018</v>
      </c>
      <c r="AO61">
        <v>7</v>
      </c>
      <c r="AP61">
        <v>2018</v>
      </c>
      <c r="AQ61" s="24">
        <v>1969</v>
      </c>
      <c r="AR61" s="23" t="str">
        <f>VLOOKUP(timeseries_widget_id_126376_geo_id_656_sv_id_11_population_group_4797_frequency[[#This Row],[Column1.month]],Admin_Months,2)&amp;"-"&amp;timeseries_widget_id_126376_geo_id_656_sv_id_11_population_group_4797_frequency[[#This Row],[Column1.year]]</f>
        <v>Jul-2018</v>
      </c>
      <c r="AT61">
        <v>7</v>
      </c>
      <c r="AU61">
        <v>2018</v>
      </c>
      <c r="AV61" s="24">
        <v>8632</v>
      </c>
      <c r="AX61">
        <v>7</v>
      </c>
      <c r="AY61">
        <v>2018</v>
      </c>
      <c r="AZ61" s="24">
        <v>1085</v>
      </c>
      <c r="BB61">
        <v>7</v>
      </c>
      <c r="BC61">
        <v>2018</v>
      </c>
      <c r="BD61" s="24">
        <v>9717</v>
      </c>
      <c r="BE61" s="23" t="str">
        <f>VLOOKUP(timeseries_widget_id_122786_geo_id_729_sv_id_11_population_group_4797_2C4798_fre[[#This Row],[Column1.month]],Admin_Months,2)&amp;"-"&amp;timeseries_widget_id_122786_geo_id_729_sv_id_11_population_group_4797_2C4798_fre[[#This Row],[Column1.year]]</f>
        <v>Jul-2018</v>
      </c>
      <c r="BG61">
        <v>3</v>
      </c>
      <c r="BH61">
        <v>2019</v>
      </c>
      <c r="BI61">
        <v>174</v>
      </c>
    </row>
    <row r="62" spans="1:65" x14ac:dyDescent="0.15">
      <c r="A62" t="s">
        <v>58</v>
      </c>
      <c r="B62" t="s">
        <v>151</v>
      </c>
      <c r="C62" t="s">
        <v>23</v>
      </c>
      <c r="D62" s="24">
        <v>1020</v>
      </c>
      <c r="E62" s="33">
        <f>origin_widget_id_122540_geo_id_656_sv_id_11_population_collection_28_limit_200_f[[#This Row],[Column1.individuals]]/SUM(origin_widget_id_122540_geo_id_656_sv_id_11_population_collection_28_limit_200_f[Column1.individuals])</f>
        <v>0.10571043631464401</v>
      </c>
      <c r="F62" t="str">
        <f>TEXT(origin_widget_id_122540_geo_id_656_sv_id_11_population_collection_28_limit_200_f[[#This Row],[Column1.individuals]],"#,###")&amp;"  ("&amp;(ROUND(origin_widget_id_122540_geo_id_656_sv_id_11_population_collection_28_limit_200_f[[#This Row],[Column1]],2)*100)&amp;"%)"</f>
        <v>1,020  (11%)</v>
      </c>
      <c r="J62" s="23" t="s">
        <v>111</v>
      </c>
      <c r="K62">
        <v>9</v>
      </c>
      <c r="L62">
        <v>2019</v>
      </c>
      <c r="M62" s="24">
        <v>16988</v>
      </c>
      <c r="O62" s="23" t="s">
        <v>111</v>
      </c>
      <c r="P62">
        <v>8</v>
      </c>
      <c r="Q62">
        <v>2019</v>
      </c>
      <c r="R62" s="24">
        <v>2164</v>
      </c>
      <c r="T62" s="23" t="s">
        <v>111</v>
      </c>
      <c r="U62">
        <v>9</v>
      </c>
      <c r="V62">
        <v>2019</v>
      </c>
      <c r="W62" s="24">
        <v>19641</v>
      </c>
      <c r="X62" s="34" t="str">
        <f>VLOOKUP(timeseries_widget_id_120709_sv_id_11_population_group_4797_2C4798_frequency_mont[[#This Row],[Value.month]],Admin_Months,2)&amp;"-"&amp;timeseries_widget_id_120709_sv_id_11_population_group_4797_2C4798_frequency_mont[[#This Row],[Value.year]]</f>
        <v>Sep-2019</v>
      </c>
      <c r="Z62">
        <v>8</v>
      </c>
      <c r="AA62">
        <v>2018</v>
      </c>
      <c r="AB62" s="24">
        <v>3197</v>
      </c>
      <c r="AC62" s="34" t="str">
        <f>VLOOKUP(timeseries_widget_id_126513_geo_id_640_sv_id_11_population_group_4797_frequency[[#This Row],[Column1.month]],Admin_Months,2)&amp;"-"&amp;timeseries_widget_id_126513_geo_id_640_sv_id_11_population_group_4797_frequency[[#This Row],[Column1.year]]</f>
        <v>Aug-2018</v>
      </c>
      <c r="AE62">
        <v>8</v>
      </c>
      <c r="AF62">
        <v>2018</v>
      </c>
      <c r="AG62" s="24">
        <v>1123</v>
      </c>
      <c r="AH62" s="23" t="str">
        <f>VLOOKUP(timeseries_widget_id_126514_geo_id_640_sv_id_11_population_group_4798_frequency[[#This Row],[Column1.month]],Admin_Months,2)&amp;"-"&amp;timeseries_widget_id_126514_geo_id_640_sv_id_11_population_group_4798_frequency[[#This Row],[Column1.year]]</f>
        <v>Aug-2018</v>
      </c>
      <c r="AJ62">
        <v>8</v>
      </c>
      <c r="AK62">
        <v>2018</v>
      </c>
      <c r="AL62" s="24">
        <v>4320</v>
      </c>
      <c r="AM62" s="34" t="str">
        <f>VLOOKUP(timeseries_widget_id_126502_geo_id_640_sv_id_11_population_group_4797_2C4798_fre[[#This Row],[Column1.month]],Admin_Months,2)&amp;"-"&amp;timeseries_widget_id_126502_geo_id_640_sv_id_11_population_group_4797_2C4798_fre[[#This Row],[Column1.year]]</f>
        <v>Aug-2018</v>
      </c>
      <c r="AO62">
        <v>8</v>
      </c>
      <c r="AP62">
        <v>2018</v>
      </c>
      <c r="AQ62" s="24">
        <v>1531</v>
      </c>
      <c r="AR62" s="23" t="str">
        <f>VLOOKUP(timeseries_widget_id_126376_geo_id_656_sv_id_11_population_group_4797_frequency[[#This Row],[Column1.month]],Admin_Months,2)&amp;"-"&amp;timeseries_widget_id_126376_geo_id_656_sv_id_11_population_group_4797_frequency[[#This Row],[Column1.year]]</f>
        <v>Aug-2018</v>
      </c>
      <c r="AT62">
        <v>8</v>
      </c>
      <c r="AU62">
        <v>2018</v>
      </c>
      <c r="AV62" s="24">
        <v>6406</v>
      </c>
      <c r="AX62">
        <v>8</v>
      </c>
      <c r="AY62">
        <v>2018</v>
      </c>
      <c r="AZ62" s="24">
        <v>616</v>
      </c>
      <c r="BB62">
        <v>8</v>
      </c>
      <c r="BC62">
        <v>2018</v>
      </c>
      <c r="BD62" s="24">
        <v>7022</v>
      </c>
      <c r="BE62" s="23" t="str">
        <f>VLOOKUP(timeseries_widget_id_122786_geo_id_729_sv_id_11_population_group_4797_2C4798_fre[[#This Row],[Column1.month]],Admin_Months,2)&amp;"-"&amp;timeseries_widget_id_122786_geo_id_729_sv_id_11_population_group_4797_2C4798_fre[[#This Row],[Column1.year]]</f>
        <v>Aug-2018</v>
      </c>
      <c r="BG62">
        <v>4</v>
      </c>
      <c r="BH62">
        <v>2019</v>
      </c>
      <c r="BI62">
        <v>213</v>
      </c>
    </row>
    <row r="63" spans="1:65" x14ac:dyDescent="0.15">
      <c r="A63" t="s">
        <v>60</v>
      </c>
      <c r="B63" t="s">
        <v>151</v>
      </c>
      <c r="C63" t="s">
        <v>23</v>
      </c>
      <c r="D63" s="24">
        <v>944</v>
      </c>
      <c r="E63" s="33">
        <f>origin_widget_id_122540_geo_id_656_sv_id_11_population_collection_28_limit_200_f[[#This Row],[Column1.individuals]]/SUM(origin_widget_id_122540_geo_id_656_sv_id_11_population_collection_28_limit_200_f[Column1.individuals])</f>
        <v>9.7833972432376418E-2</v>
      </c>
      <c r="F63" t="str">
        <f>TEXT(origin_widget_id_122540_geo_id_656_sv_id_11_population_collection_28_limit_200_f[[#This Row],[Column1.individuals]],"#,###")&amp;"  ("&amp;(ROUND(origin_widget_id_122540_geo_id_656_sv_id_11_population_collection_28_limit_200_f[[#This Row],[Column1]],2)*100)&amp;"%)"</f>
        <v>944  (10%)</v>
      </c>
      <c r="J63" s="23" t="s">
        <v>111</v>
      </c>
      <c r="K63">
        <v>10</v>
      </c>
      <c r="L63">
        <v>2019</v>
      </c>
      <c r="M63" s="24">
        <v>14521</v>
      </c>
      <c r="O63" s="23" t="s">
        <v>111</v>
      </c>
      <c r="P63">
        <v>9</v>
      </c>
      <c r="Q63">
        <v>2019</v>
      </c>
      <c r="R63" s="24">
        <v>2653</v>
      </c>
      <c r="T63" s="23" t="s">
        <v>111</v>
      </c>
      <c r="U63">
        <v>10</v>
      </c>
      <c r="V63">
        <v>2019</v>
      </c>
      <c r="W63" s="24">
        <v>17020</v>
      </c>
      <c r="X63" s="34" t="str">
        <f>VLOOKUP(timeseries_widget_id_120709_sv_id_11_population_group_4797_2C4798_frequency_mont[[#This Row],[Value.month]],Admin_Months,2)&amp;"-"&amp;timeseries_widget_id_120709_sv_id_11_population_group_4797_2C4798_frequency_mont[[#This Row],[Value.year]]</f>
        <v>Oct-2019</v>
      </c>
      <c r="Z63">
        <v>9</v>
      </c>
      <c r="AA63">
        <v>2018</v>
      </c>
      <c r="AB63" s="24">
        <v>3960</v>
      </c>
      <c r="AC63" s="34" t="str">
        <f>VLOOKUP(timeseries_widget_id_126513_geo_id_640_sv_id_11_population_group_4797_frequency[[#This Row],[Column1.month]],Admin_Months,2)&amp;"-"&amp;timeseries_widget_id_126513_geo_id_640_sv_id_11_population_group_4797_frequency[[#This Row],[Column1.year]]</f>
        <v>Sep-2018</v>
      </c>
      <c r="AE63">
        <v>9</v>
      </c>
      <c r="AF63">
        <v>2018</v>
      </c>
      <c r="AG63" s="24">
        <v>1702</v>
      </c>
      <c r="AH63" s="23" t="str">
        <f>VLOOKUP(timeseries_widget_id_126514_geo_id_640_sv_id_11_population_group_4798_frequency[[#This Row],[Column1.month]],Admin_Months,2)&amp;"-"&amp;timeseries_widget_id_126514_geo_id_640_sv_id_11_population_group_4798_frequency[[#This Row],[Column1.year]]</f>
        <v>Sep-2018</v>
      </c>
      <c r="AJ63">
        <v>9</v>
      </c>
      <c r="AK63">
        <v>2018</v>
      </c>
      <c r="AL63" s="24">
        <v>5662</v>
      </c>
      <c r="AM63" s="34" t="str">
        <f>VLOOKUP(timeseries_widget_id_126502_geo_id_640_sv_id_11_population_group_4797_2C4798_fre[[#This Row],[Column1.month]],Admin_Months,2)&amp;"-"&amp;timeseries_widget_id_126502_geo_id_640_sv_id_11_population_group_4797_2C4798_fre[[#This Row],[Column1.year]]</f>
        <v>Sep-2018</v>
      </c>
      <c r="AO63">
        <v>9</v>
      </c>
      <c r="AP63">
        <v>2018</v>
      </c>
      <c r="AQ63" s="24">
        <v>947</v>
      </c>
      <c r="AR63" s="23" t="str">
        <f>VLOOKUP(timeseries_widget_id_126376_geo_id_656_sv_id_11_population_group_4797_frequency[[#This Row],[Column1.month]],Admin_Months,2)&amp;"-"&amp;timeseries_widget_id_126376_geo_id_656_sv_id_11_population_group_4797_frequency[[#This Row],[Column1.year]]</f>
        <v>Sep-2018</v>
      </c>
      <c r="AT63">
        <v>9</v>
      </c>
      <c r="AU63">
        <v>2018</v>
      </c>
      <c r="AV63" s="24">
        <v>8114</v>
      </c>
      <c r="AX63">
        <v>9</v>
      </c>
      <c r="AY63">
        <v>2018</v>
      </c>
      <c r="AZ63" s="24">
        <v>454</v>
      </c>
      <c r="BB63">
        <v>9</v>
      </c>
      <c r="BC63">
        <v>2018</v>
      </c>
      <c r="BD63" s="24">
        <v>8568</v>
      </c>
      <c r="BE63" s="23" t="str">
        <f>VLOOKUP(timeseries_widget_id_122786_geo_id_729_sv_id_11_population_group_4797_2C4798_fre[[#This Row],[Column1.month]],Admin_Months,2)&amp;"-"&amp;timeseries_widget_id_122786_geo_id_729_sv_id_11_population_group_4797_2C4798_fre[[#This Row],[Column1.year]]</f>
        <v>Sep-2018</v>
      </c>
      <c r="BG63">
        <v>5</v>
      </c>
      <c r="BH63">
        <v>2019</v>
      </c>
      <c r="BI63">
        <v>63</v>
      </c>
    </row>
    <row r="64" spans="1:65" x14ac:dyDescent="0.15">
      <c r="A64" t="s">
        <v>0</v>
      </c>
      <c r="B64" t="s">
        <v>151</v>
      </c>
      <c r="C64" t="s">
        <v>23</v>
      </c>
      <c r="D64" s="24">
        <v>777</v>
      </c>
      <c r="E64" s="33">
        <f>origin_widget_id_122540_geo_id_656_sv_id_11_population_collection_28_limit_200_f[[#This Row],[Column1.individuals]]/SUM(origin_widget_id_122540_geo_id_656_sv_id_11_population_collection_28_limit_200_f[Column1.individuals])</f>
        <v>8.0526479427919989E-2</v>
      </c>
      <c r="F64" t="str">
        <f>TEXT(origin_widget_id_122540_geo_id_656_sv_id_11_population_collection_28_limit_200_f[[#This Row],[Column1.individuals]],"#,###")&amp;"  ("&amp;(ROUND(origin_widget_id_122540_geo_id_656_sv_id_11_population_collection_28_limit_200_f[[#This Row],[Column1]],2)*100)&amp;"%)"</f>
        <v>777  (8%)</v>
      </c>
      <c r="J64" s="23" t="s">
        <v>111</v>
      </c>
      <c r="K64">
        <v>11</v>
      </c>
      <c r="L64">
        <v>2019</v>
      </c>
      <c r="M64" s="24">
        <v>5355</v>
      </c>
      <c r="O64" s="23" t="s">
        <v>111</v>
      </c>
      <c r="P64">
        <v>10</v>
      </c>
      <c r="Q64">
        <v>2019</v>
      </c>
      <c r="R64" s="24">
        <v>2499</v>
      </c>
      <c r="T64" s="23" t="s">
        <v>111</v>
      </c>
      <c r="U64">
        <v>11</v>
      </c>
      <c r="V64">
        <v>2019</v>
      </c>
      <c r="W64" s="24">
        <v>6444</v>
      </c>
      <c r="X64" s="34" t="str">
        <f>VLOOKUP(timeseries_widget_id_120709_sv_id_11_population_group_4797_2C4798_frequency_mont[[#This Row],[Value.month]],Admin_Months,2)&amp;"-"&amp;timeseries_widget_id_120709_sv_id_11_population_group_4797_2C4798_frequency_mont[[#This Row],[Value.year]]</f>
        <v>Nov-2019</v>
      </c>
      <c r="Z64">
        <v>10</v>
      </c>
      <c r="AA64">
        <v>2018</v>
      </c>
      <c r="AB64" s="24">
        <v>4073</v>
      </c>
      <c r="AC64" s="34" t="str">
        <f>VLOOKUP(timeseries_widget_id_126513_geo_id_640_sv_id_11_population_group_4797_frequency[[#This Row],[Column1.month]],Admin_Months,2)&amp;"-"&amp;timeseries_widget_id_126513_geo_id_640_sv_id_11_population_group_4797_frequency[[#This Row],[Column1.year]]</f>
        <v>Oct-2018</v>
      </c>
      <c r="AE64">
        <v>10</v>
      </c>
      <c r="AF64">
        <v>2018</v>
      </c>
      <c r="AG64" s="24">
        <v>1975</v>
      </c>
      <c r="AH64" s="23" t="str">
        <f>VLOOKUP(timeseries_widget_id_126514_geo_id_640_sv_id_11_population_group_4798_frequency[[#This Row],[Column1.month]],Admin_Months,2)&amp;"-"&amp;timeseries_widget_id_126514_geo_id_640_sv_id_11_population_group_4798_frequency[[#This Row],[Column1.year]]</f>
        <v>Oct-2018</v>
      </c>
      <c r="AJ64">
        <v>10</v>
      </c>
      <c r="AK64">
        <v>2018</v>
      </c>
      <c r="AL64" s="24">
        <v>6048</v>
      </c>
      <c r="AM64" s="34" t="str">
        <f>VLOOKUP(timeseries_widget_id_126502_geo_id_640_sv_id_11_population_group_4797_2C4798_fre[[#This Row],[Column1.month]],Admin_Months,2)&amp;"-"&amp;timeseries_widget_id_126502_geo_id_640_sv_id_11_population_group_4797_2C4798_fre[[#This Row],[Column1.year]]</f>
        <v>Oct-2018</v>
      </c>
      <c r="AO64">
        <v>10</v>
      </c>
      <c r="AP64">
        <v>2018</v>
      </c>
      <c r="AQ64" s="24">
        <v>1007</v>
      </c>
      <c r="AR64" s="23" t="str">
        <f>VLOOKUP(timeseries_widget_id_126376_geo_id_656_sv_id_11_population_group_4797_frequency[[#This Row],[Column1.month]],Admin_Months,2)&amp;"-"&amp;timeseries_widget_id_126376_geo_id_656_sv_id_11_population_group_4797_frequency[[#This Row],[Column1.year]]</f>
        <v>Oct-2018</v>
      </c>
      <c r="AT64">
        <v>10</v>
      </c>
      <c r="AU64">
        <v>2018</v>
      </c>
      <c r="AV64" s="24">
        <v>10243</v>
      </c>
      <c r="AX64">
        <v>10</v>
      </c>
      <c r="AY64">
        <v>2018</v>
      </c>
      <c r="AZ64" s="24">
        <v>669</v>
      </c>
      <c r="BB64">
        <v>10</v>
      </c>
      <c r="BC64">
        <v>2018</v>
      </c>
      <c r="BD64" s="24">
        <v>10912</v>
      </c>
      <c r="BE64" s="23" t="str">
        <f>VLOOKUP(timeseries_widget_id_122786_geo_id_729_sv_id_11_population_group_4797_2C4798_fre[[#This Row],[Column1.month]],Admin_Months,2)&amp;"-"&amp;timeseries_widget_id_122786_geo_id_729_sv_id_11_population_group_4797_2C4798_fre[[#This Row],[Column1.year]]</f>
        <v>Oct-2018</v>
      </c>
      <c r="BG64">
        <v>6</v>
      </c>
      <c r="BH64">
        <v>2019</v>
      </c>
      <c r="BI64">
        <v>32</v>
      </c>
    </row>
    <row r="65" spans="1:61" x14ac:dyDescent="0.15">
      <c r="A65" t="s">
        <v>4</v>
      </c>
      <c r="B65" t="s">
        <v>151</v>
      </c>
      <c r="C65" t="s">
        <v>23</v>
      </c>
      <c r="D65" s="24">
        <v>754</v>
      </c>
      <c r="E65" s="33">
        <f>origin_widget_id_122540_geo_id_656_sv_id_11_population_collection_28_limit_200_f[[#This Row],[Column1.individuals]]/SUM(origin_widget_id_122540_geo_id_656_sv_id_11_population_collection_28_limit_200_f[Column1.individuals])</f>
        <v>7.8142812726707436E-2</v>
      </c>
      <c r="F65" t="str">
        <f>TEXT(origin_widget_id_122540_geo_id_656_sv_id_11_population_collection_28_limit_200_f[[#This Row],[Column1.individuals]],"#,###")&amp;"  ("&amp;(ROUND(origin_widget_id_122540_geo_id_656_sv_id_11_population_collection_28_limit_200_f[[#This Row],[Column1]],2)*100)&amp;"%)"</f>
        <v>754  (8%)</v>
      </c>
      <c r="O65" s="23" t="s">
        <v>111</v>
      </c>
      <c r="P65">
        <v>11</v>
      </c>
      <c r="Q65">
        <v>2019</v>
      </c>
      <c r="R65" s="24">
        <v>1089</v>
      </c>
      <c r="Z65">
        <v>11</v>
      </c>
      <c r="AA65">
        <v>2018</v>
      </c>
      <c r="AB65" s="24">
        <v>2075</v>
      </c>
      <c r="AC65" s="34" t="str">
        <f>VLOOKUP(timeseries_widget_id_126513_geo_id_640_sv_id_11_population_group_4797_frequency[[#This Row],[Column1.month]],Admin_Months,2)&amp;"-"&amp;timeseries_widget_id_126513_geo_id_640_sv_id_11_population_group_4797_frequency[[#This Row],[Column1.year]]</f>
        <v>Nov-2018</v>
      </c>
      <c r="AE65">
        <v>11</v>
      </c>
      <c r="AF65">
        <v>2018</v>
      </c>
      <c r="AG65" s="24">
        <v>1128</v>
      </c>
      <c r="AH65" s="23" t="str">
        <f>VLOOKUP(timeseries_widget_id_126514_geo_id_640_sv_id_11_population_group_4798_frequency[[#This Row],[Column1.month]],Admin_Months,2)&amp;"-"&amp;timeseries_widget_id_126514_geo_id_640_sv_id_11_population_group_4798_frequency[[#This Row],[Column1.year]]</f>
        <v>Nov-2018</v>
      </c>
      <c r="AJ65">
        <v>11</v>
      </c>
      <c r="AK65">
        <v>2018</v>
      </c>
      <c r="AL65" s="24">
        <v>3203</v>
      </c>
      <c r="AM65" s="34" t="str">
        <f>VLOOKUP(timeseries_widget_id_126502_geo_id_640_sv_id_11_population_group_4797_2C4798_fre[[#This Row],[Column1.month]],Admin_Months,2)&amp;"-"&amp;timeseries_widget_id_126502_geo_id_640_sv_id_11_population_group_4797_2C4798_fre[[#This Row],[Column1.year]]</f>
        <v>Nov-2018</v>
      </c>
      <c r="AO65">
        <v>11</v>
      </c>
      <c r="AP65">
        <v>2018</v>
      </c>
      <c r="AQ65" s="24">
        <v>980</v>
      </c>
      <c r="AR65" s="23" t="str">
        <f>VLOOKUP(timeseries_widget_id_126376_geo_id_656_sv_id_11_population_group_4797_frequency[[#This Row],[Column1.month]],Admin_Months,2)&amp;"-"&amp;timeseries_widget_id_126376_geo_id_656_sv_id_11_population_group_4797_frequency[[#This Row],[Column1.year]]</f>
        <v>Nov-2018</v>
      </c>
      <c r="AT65">
        <v>11</v>
      </c>
      <c r="AU65">
        <v>2018</v>
      </c>
      <c r="AV65" s="24">
        <v>5022</v>
      </c>
      <c r="AX65">
        <v>11</v>
      </c>
      <c r="AY65">
        <v>2018</v>
      </c>
      <c r="AZ65" s="24">
        <v>644</v>
      </c>
      <c r="BB65">
        <v>11</v>
      </c>
      <c r="BC65">
        <v>2018</v>
      </c>
      <c r="BD65" s="24">
        <v>5666</v>
      </c>
      <c r="BE65" s="23" t="str">
        <f>VLOOKUP(timeseries_widget_id_122786_geo_id_729_sv_id_11_population_group_4797_2C4798_fre[[#This Row],[Column1.month]],Admin_Months,2)&amp;"-"&amp;timeseries_widget_id_122786_geo_id_729_sv_id_11_population_group_4797_2C4798_fre[[#This Row],[Column1.year]]</f>
        <v>Nov-2018</v>
      </c>
      <c r="BG65">
        <v>7</v>
      </c>
      <c r="BH65">
        <v>2019</v>
      </c>
      <c r="BI65">
        <v>67</v>
      </c>
    </row>
    <row r="66" spans="1:61" x14ac:dyDescent="0.15">
      <c r="A66" t="s">
        <v>65</v>
      </c>
      <c r="B66" t="s">
        <v>151</v>
      </c>
      <c r="C66" t="s">
        <v>23</v>
      </c>
      <c r="D66" s="24">
        <v>395</v>
      </c>
      <c r="E66" s="33">
        <f>origin_widget_id_122540_geo_id_656_sv_id_11_population_collection_28_limit_200_f[[#This Row],[Column1.individuals]]/SUM(origin_widget_id_122540_geo_id_656_sv_id_11_population_collection_28_limit_200_f[Column1.individuals])</f>
        <v>4.0936884651259199E-2</v>
      </c>
      <c r="F66" t="str">
        <f>TEXT(origin_widget_id_122540_geo_id_656_sv_id_11_population_collection_28_limit_200_f[[#This Row],[Column1.individuals]],"#,###")&amp;"  ("&amp;(ROUND(origin_widget_id_122540_geo_id_656_sv_id_11_population_collection_28_limit_200_f[[#This Row],[Column1]],2)*100)&amp;"%)"</f>
        <v>395  (4%)</v>
      </c>
      <c r="Z66">
        <v>12</v>
      </c>
      <c r="AA66">
        <v>2018</v>
      </c>
      <c r="AB66" s="24">
        <v>2927</v>
      </c>
      <c r="AC66" s="34" t="str">
        <f>VLOOKUP(timeseries_widget_id_126513_geo_id_640_sv_id_11_population_group_4797_frequency[[#This Row],[Column1.month]],Admin_Months,2)&amp;"-"&amp;timeseries_widget_id_126513_geo_id_640_sv_id_11_population_group_4797_frequency[[#This Row],[Column1.year]]</f>
        <v>Dec-2018</v>
      </c>
      <c r="AE66">
        <v>12</v>
      </c>
      <c r="AF66">
        <v>2018</v>
      </c>
      <c r="AG66" s="24">
        <v>1043</v>
      </c>
      <c r="AH66" s="23" t="str">
        <f>VLOOKUP(timeseries_widget_id_126514_geo_id_640_sv_id_11_population_group_4798_frequency[[#This Row],[Column1.month]],Admin_Months,2)&amp;"-"&amp;timeseries_widget_id_126514_geo_id_640_sv_id_11_population_group_4798_frequency[[#This Row],[Column1.year]]</f>
        <v>Dec-2018</v>
      </c>
      <c r="AJ66">
        <v>12</v>
      </c>
      <c r="AK66">
        <v>2018</v>
      </c>
      <c r="AL66" s="24">
        <v>3970</v>
      </c>
      <c r="AM66" s="34" t="str">
        <f>VLOOKUP(timeseries_widget_id_126502_geo_id_640_sv_id_11_population_group_4797_2C4798_fre[[#This Row],[Column1.month]],Admin_Months,2)&amp;"-"&amp;timeseries_widget_id_126502_geo_id_640_sv_id_11_population_group_4797_2C4798_fre[[#This Row],[Column1.year]]</f>
        <v>Dec-2018</v>
      </c>
      <c r="AO66">
        <v>12</v>
      </c>
      <c r="AP66">
        <v>2018</v>
      </c>
      <c r="AQ66" s="24">
        <v>359</v>
      </c>
      <c r="AR66" s="23" t="str">
        <f>VLOOKUP(timeseries_widget_id_126376_geo_id_656_sv_id_11_population_group_4797_frequency[[#This Row],[Column1.month]],Admin_Months,2)&amp;"-"&amp;timeseries_widget_id_126376_geo_id_656_sv_id_11_population_group_4797_frequency[[#This Row],[Column1.year]]</f>
        <v>Dec-2018</v>
      </c>
      <c r="AT66">
        <v>12</v>
      </c>
      <c r="AU66">
        <v>2018</v>
      </c>
      <c r="AV66" s="24">
        <v>5086</v>
      </c>
      <c r="AX66">
        <v>12</v>
      </c>
      <c r="AY66">
        <v>2018</v>
      </c>
      <c r="AZ66" s="24">
        <v>472</v>
      </c>
      <c r="BB66">
        <v>12</v>
      </c>
      <c r="BC66">
        <v>2018</v>
      </c>
      <c r="BD66" s="24">
        <v>5558</v>
      </c>
      <c r="BE66" s="23" t="str">
        <f>VLOOKUP(timeseries_widget_id_122786_geo_id_729_sv_id_11_population_group_4797_2C4798_fre[[#This Row],[Column1.month]],Admin_Months,2)&amp;"-"&amp;timeseries_widget_id_122786_geo_id_729_sv_id_11_population_group_4797_2C4798_fre[[#This Row],[Column1.year]]</f>
        <v>Dec-2018</v>
      </c>
      <c r="BG66">
        <v>8</v>
      </c>
      <c r="BH66">
        <v>2019</v>
      </c>
      <c r="BI66">
        <v>89</v>
      </c>
    </row>
    <row r="67" spans="1:61" x14ac:dyDescent="0.15">
      <c r="A67" t="s">
        <v>67</v>
      </c>
      <c r="B67" t="s">
        <v>151</v>
      </c>
      <c r="C67" t="s">
        <v>23</v>
      </c>
      <c r="D67" s="24">
        <v>357</v>
      </c>
      <c r="E67" s="33">
        <f>origin_widget_id_122540_geo_id_656_sv_id_11_population_collection_28_limit_200_f[[#This Row],[Column1.individuals]]/SUM(origin_widget_id_122540_geo_id_656_sv_id_11_population_collection_28_limit_200_f[Column1.individuals])</f>
        <v>3.6998652710125403E-2</v>
      </c>
      <c r="F67" t="str">
        <f>TEXT(origin_widget_id_122540_geo_id_656_sv_id_11_population_collection_28_limit_200_f[[#This Row],[Column1.individuals]],"#,###")&amp;"  ("&amp;(ROUND(origin_widget_id_122540_geo_id_656_sv_id_11_population_collection_28_limit_200_f[[#This Row],[Column1]],2)*100)&amp;"%)"</f>
        <v>357  (4%)</v>
      </c>
      <c r="W67" s="20"/>
      <c r="Z67">
        <v>1</v>
      </c>
      <c r="AA67">
        <v>2019</v>
      </c>
      <c r="AB67" s="24">
        <v>1851</v>
      </c>
      <c r="AC67" s="34" t="str">
        <f>VLOOKUP(timeseries_widget_id_126513_geo_id_640_sv_id_11_population_group_4797_frequency[[#This Row],[Column1.month]],Admin_Months,2)&amp;"-"&amp;timeseries_widget_id_126513_geo_id_640_sv_id_11_population_group_4797_frequency[[#This Row],[Column1.year]]</f>
        <v>Jan-2019</v>
      </c>
      <c r="AE67">
        <v>1</v>
      </c>
      <c r="AF67">
        <v>2019</v>
      </c>
      <c r="AG67" s="24">
        <v>801</v>
      </c>
      <c r="AH67" s="23" t="str">
        <f>VLOOKUP(timeseries_widget_id_126514_geo_id_640_sv_id_11_population_group_4798_frequency[[#This Row],[Column1.month]],Admin_Months,2)&amp;"-"&amp;timeseries_widget_id_126514_geo_id_640_sv_id_11_population_group_4798_frequency[[#This Row],[Column1.year]]</f>
        <v>Jan-2019</v>
      </c>
      <c r="AJ67">
        <v>1</v>
      </c>
      <c r="AK67">
        <v>2019</v>
      </c>
      <c r="AL67" s="24">
        <v>2652</v>
      </c>
      <c r="AM67" s="34" t="str">
        <f>VLOOKUP(timeseries_widget_id_126502_geo_id_640_sv_id_11_population_group_4797_2C4798_fre[[#This Row],[Column1.month]],Admin_Months,2)&amp;"-"&amp;timeseries_widget_id_126502_geo_id_640_sv_id_11_population_group_4797_2C4798_fre[[#This Row],[Column1.year]]</f>
        <v>Jan-2019</v>
      </c>
      <c r="AO67">
        <v>1</v>
      </c>
      <c r="AP67">
        <v>2019</v>
      </c>
      <c r="AQ67" s="24">
        <v>202</v>
      </c>
      <c r="AR67" s="23" t="str">
        <f>VLOOKUP(timeseries_widget_id_126376_geo_id_656_sv_id_11_population_group_4797_frequency[[#This Row],[Column1.month]],Admin_Months,2)&amp;"-"&amp;timeseries_widget_id_126376_geo_id_656_sv_id_11_population_group_4797_frequency[[#This Row],[Column1.year]]</f>
        <v>Jan-2019</v>
      </c>
      <c r="AT67">
        <v>1</v>
      </c>
      <c r="AU67">
        <v>2019</v>
      </c>
      <c r="AV67" s="24">
        <v>4104</v>
      </c>
      <c r="AX67">
        <v>1</v>
      </c>
      <c r="AY67">
        <v>2019</v>
      </c>
      <c r="AZ67" s="24">
        <v>508</v>
      </c>
      <c r="BB67">
        <v>1</v>
      </c>
      <c r="BC67">
        <v>2019</v>
      </c>
      <c r="BD67" s="24">
        <v>4612</v>
      </c>
      <c r="BE67" s="23" t="str">
        <f>VLOOKUP(timeseries_widget_id_122786_geo_id_729_sv_id_11_population_group_4797_2C4798_fre[[#This Row],[Column1.month]],Admin_Months,2)&amp;"-"&amp;timeseries_widget_id_122786_geo_id_729_sv_id_11_population_group_4797_2C4798_fre[[#This Row],[Column1.year]]</f>
        <v>Jan-2019</v>
      </c>
      <c r="BG67">
        <v>9</v>
      </c>
      <c r="BH67">
        <v>2019</v>
      </c>
      <c r="BI67">
        <v>326</v>
      </c>
    </row>
    <row r="68" spans="1:61" x14ac:dyDescent="0.15">
      <c r="A68" t="s">
        <v>56</v>
      </c>
      <c r="B68" t="s">
        <v>151</v>
      </c>
      <c r="C68" t="s">
        <v>23</v>
      </c>
      <c r="D68" s="24">
        <v>210</v>
      </c>
      <c r="E68" s="33">
        <f>origin_widget_id_122540_geo_id_656_sv_id_11_population_collection_28_limit_200_f[[#This Row],[Column1.individuals]]/SUM(origin_widget_id_122540_geo_id_656_sv_id_11_population_collection_28_limit_200_f[Column1.individuals])</f>
        <v>2.1763913358897297E-2</v>
      </c>
      <c r="F68" t="str">
        <f>TEXT(origin_widget_id_122540_geo_id_656_sv_id_11_population_collection_28_limit_200_f[[#This Row],[Column1.individuals]],"#,###")&amp;"  ("&amp;(ROUND(origin_widget_id_122540_geo_id_656_sv_id_11_population_collection_28_limit_200_f[[#This Row],[Column1]],2)*100)&amp;"%)"</f>
        <v>210  (2%)</v>
      </c>
      <c r="Z68">
        <v>2</v>
      </c>
      <c r="AA68">
        <v>2019</v>
      </c>
      <c r="AB68" s="24">
        <v>1486</v>
      </c>
      <c r="AC68" s="34" t="str">
        <f>VLOOKUP(timeseries_widget_id_126513_geo_id_640_sv_id_11_population_group_4797_frequency[[#This Row],[Column1.month]],Admin_Months,2)&amp;"-"&amp;timeseries_widget_id_126513_geo_id_640_sv_id_11_population_group_4797_frequency[[#This Row],[Column1.year]]</f>
        <v>Feb-2019</v>
      </c>
      <c r="AE68">
        <v>2</v>
      </c>
      <c r="AF68">
        <v>2019</v>
      </c>
      <c r="AG68" s="24">
        <v>830</v>
      </c>
      <c r="AH68" s="23" t="str">
        <f>VLOOKUP(timeseries_widget_id_126514_geo_id_640_sv_id_11_population_group_4798_frequency[[#This Row],[Column1.month]],Admin_Months,2)&amp;"-"&amp;timeseries_widget_id_126514_geo_id_640_sv_id_11_population_group_4798_frequency[[#This Row],[Column1.year]]</f>
        <v>Feb-2019</v>
      </c>
      <c r="AJ68">
        <v>2</v>
      </c>
      <c r="AK68">
        <v>2019</v>
      </c>
      <c r="AL68" s="24">
        <v>2316</v>
      </c>
      <c r="AM68" s="34" t="str">
        <f>VLOOKUP(timeseries_widget_id_126502_geo_id_640_sv_id_11_population_group_4797_2C4798_fre[[#This Row],[Column1.month]],Admin_Months,2)&amp;"-"&amp;timeseries_widget_id_126502_geo_id_640_sv_id_11_population_group_4797_2C4798_fre[[#This Row],[Column1.year]]</f>
        <v>Feb-2019</v>
      </c>
      <c r="AO68">
        <v>2</v>
      </c>
      <c r="AP68">
        <v>2019</v>
      </c>
      <c r="AQ68" s="24">
        <v>60</v>
      </c>
      <c r="AR68" s="23" t="str">
        <f>VLOOKUP(timeseries_widget_id_126376_geo_id_656_sv_id_11_population_group_4797_frequency[[#This Row],[Column1.month]],Admin_Months,2)&amp;"-"&amp;timeseries_widget_id_126376_geo_id_656_sv_id_11_population_group_4797_frequency[[#This Row],[Column1.year]]</f>
        <v>Feb-2019</v>
      </c>
      <c r="AT68">
        <v>2</v>
      </c>
      <c r="AU68">
        <v>2019</v>
      </c>
      <c r="AV68" s="24">
        <v>936</v>
      </c>
      <c r="AX68">
        <v>2</v>
      </c>
      <c r="AY68">
        <v>2019</v>
      </c>
      <c r="AZ68" s="24">
        <v>430</v>
      </c>
      <c r="BB68">
        <v>2</v>
      </c>
      <c r="BC68">
        <v>2019</v>
      </c>
      <c r="BD68" s="24">
        <v>1366</v>
      </c>
      <c r="BE68" s="23" t="str">
        <f>VLOOKUP(timeseries_widget_id_122786_geo_id_729_sv_id_11_population_group_4797_2C4798_fre[[#This Row],[Column1.month]],Admin_Months,2)&amp;"-"&amp;timeseries_widget_id_122786_geo_id_729_sv_id_11_population_group_4797_2C4798_fre[[#This Row],[Column1.year]]</f>
        <v>Feb-2019</v>
      </c>
    </row>
    <row r="69" spans="1:61" x14ac:dyDescent="0.15">
      <c r="A69" t="s">
        <v>55</v>
      </c>
      <c r="B69" t="s">
        <v>151</v>
      </c>
      <c r="C69" t="s">
        <v>23</v>
      </c>
      <c r="D69" s="24">
        <v>190</v>
      </c>
      <c r="E69" s="33">
        <f>origin_widget_id_122540_geo_id_656_sv_id_11_population_collection_28_limit_200_f[[#This Row],[Column1.individuals]]/SUM(origin_widget_id_122540_geo_id_656_sv_id_11_population_collection_28_limit_200_f[Column1.individuals])</f>
        <v>1.9691159705668981E-2</v>
      </c>
      <c r="F69" t="str">
        <f>TEXT(origin_widget_id_122540_geo_id_656_sv_id_11_population_collection_28_limit_200_f[[#This Row],[Column1.individuals]],"#,###")&amp;"  ("&amp;(ROUND(origin_widget_id_122540_geo_id_656_sv_id_11_population_collection_28_limit_200_f[[#This Row],[Column1]],2)*100)&amp;"%)"</f>
        <v>190  (2%)</v>
      </c>
      <c r="Z69">
        <v>3</v>
      </c>
      <c r="AA69">
        <v>2019</v>
      </c>
      <c r="AB69" s="24">
        <v>1904</v>
      </c>
      <c r="AC69" s="34" t="str">
        <f>VLOOKUP(timeseries_widget_id_126513_geo_id_640_sv_id_11_population_group_4797_frequency[[#This Row],[Column1.month]],Admin_Months,2)&amp;"-"&amp;timeseries_widget_id_126513_geo_id_640_sv_id_11_population_group_4797_frequency[[#This Row],[Column1.year]]</f>
        <v>Mar-2019</v>
      </c>
      <c r="AE69">
        <v>3</v>
      </c>
      <c r="AF69">
        <v>2019</v>
      </c>
      <c r="AG69" s="24">
        <v>1255</v>
      </c>
      <c r="AH69" s="23" t="str">
        <f>VLOOKUP(timeseries_widget_id_126514_geo_id_640_sv_id_11_population_group_4798_frequency[[#This Row],[Column1.month]],Admin_Months,2)&amp;"-"&amp;timeseries_widget_id_126514_geo_id_640_sv_id_11_population_group_4798_frequency[[#This Row],[Column1.year]]</f>
        <v>Mar-2019</v>
      </c>
      <c r="AJ69">
        <v>3</v>
      </c>
      <c r="AK69">
        <v>2019</v>
      </c>
      <c r="AL69" s="24">
        <v>3159</v>
      </c>
      <c r="AM69" s="34" t="str">
        <f>VLOOKUP(timeseries_widget_id_126502_geo_id_640_sv_id_11_population_group_4797_2C4798_fre[[#This Row],[Column1.month]],Admin_Months,2)&amp;"-"&amp;timeseries_widget_id_126502_geo_id_640_sv_id_11_population_group_4797_2C4798_fre[[#This Row],[Column1.year]]</f>
        <v>Mar-2019</v>
      </c>
      <c r="AO69">
        <v>3</v>
      </c>
      <c r="AP69">
        <v>2019</v>
      </c>
      <c r="AQ69" s="24">
        <v>262</v>
      </c>
      <c r="AR69" s="23" t="str">
        <f>VLOOKUP(timeseries_widget_id_126376_geo_id_656_sv_id_11_population_group_4797_frequency[[#This Row],[Column1.month]],Admin_Months,2)&amp;"-"&amp;timeseries_widget_id_126376_geo_id_656_sv_id_11_population_group_4797_frequency[[#This Row],[Column1.year]]</f>
        <v>Mar-2019</v>
      </c>
      <c r="AT69">
        <v>3</v>
      </c>
      <c r="AU69">
        <v>2019</v>
      </c>
      <c r="AV69" s="24">
        <v>569</v>
      </c>
      <c r="AX69">
        <v>3</v>
      </c>
      <c r="AY69">
        <v>2019</v>
      </c>
      <c r="AZ69" s="24">
        <v>426</v>
      </c>
      <c r="BB69">
        <v>3</v>
      </c>
      <c r="BC69">
        <v>2019</v>
      </c>
      <c r="BD69" s="24">
        <v>995</v>
      </c>
      <c r="BE69" s="23" t="str">
        <f>VLOOKUP(timeseries_widget_id_122786_geo_id_729_sv_id_11_population_group_4797_2C4798_fre[[#This Row],[Column1.month]],Admin_Months,2)&amp;"-"&amp;timeseries_widget_id_122786_geo_id_729_sv_id_11_population_group_4797_2C4798_fre[[#This Row],[Column1.year]]</f>
        <v>Mar-2019</v>
      </c>
    </row>
    <row r="70" spans="1:61" x14ac:dyDescent="0.15">
      <c r="A70" t="s">
        <v>57</v>
      </c>
      <c r="B70" t="s">
        <v>151</v>
      </c>
      <c r="C70" t="s">
        <v>23</v>
      </c>
      <c r="D70" s="24">
        <v>170</v>
      </c>
      <c r="E70" s="33">
        <f>origin_widget_id_122540_geo_id_656_sv_id_11_population_collection_28_limit_200_f[[#This Row],[Column1.individuals]]/SUM(origin_widget_id_122540_geo_id_656_sv_id_11_population_collection_28_limit_200_f[Column1.individuals])</f>
        <v>1.7618406052440666E-2</v>
      </c>
      <c r="F70" t="str">
        <f>TEXT(origin_widget_id_122540_geo_id_656_sv_id_11_population_collection_28_limit_200_f[[#This Row],[Column1.individuals]],"#,###")&amp;"  ("&amp;(ROUND(origin_widget_id_122540_geo_id_656_sv_id_11_population_collection_28_limit_200_f[[#This Row],[Column1]],2)*100)&amp;"%)"</f>
        <v>170  (2%)</v>
      </c>
      <c r="M70">
        <f>(SUM(M51:M61)-SUM(M39:M49))/SUM(M39:M49)</f>
        <v>-0.25096672641415013</v>
      </c>
      <c r="W70">
        <f>(SUM(W51:W61)-SUM(W39:W49))/SUM(W39:W49)</f>
        <v>-0.21855095541401273</v>
      </c>
      <c r="Z70">
        <v>4</v>
      </c>
      <c r="AA70">
        <v>2019</v>
      </c>
      <c r="AB70" s="24">
        <v>1856</v>
      </c>
      <c r="AC70" s="34" t="str">
        <f>VLOOKUP(timeseries_widget_id_126513_geo_id_640_sv_id_11_population_group_4797_frequency[[#This Row],[Column1.month]],Admin_Months,2)&amp;"-"&amp;timeseries_widget_id_126513_geo_id_640_sv_id_11_population_group_4797_frequency[[#This Row],[Column1.year]]</f>
        <v>Apr-2019</v>
      </c>
      <c r="AE70">
        <v>4</v>
      </c>
      <c r="AF70">
        <v>2019</v>
      </c>
      <c r="AG70" s="24">
        <v>1164</v>
      </c>
      <c r="AH70" s="23" t="str">
        <f>VLOOKUP(timeseries_widget_id_126514_geo_id_640_sv_id_11_population_group_4798_frequency[[#This Row],[Column1.month]],Admin_Months,2)&amp;"-"&amp;timeseries_widget_id_126514_geo_id_640_sv_id_11_population_group_4798_frequency[[#This Row],[Column1.year]]</f>
        <v>Apr-2019</v>
      </c>
      <c r="AJ70">
        <v>4</v>
      </c>
      <c r="AK70">
        <v>2019</v>
      </c>
      <c r="AL70" s="24">
        <v>3020</v>
      </c>
      <c r="AM70" s="34" t="str">
        <f>VLOOKUP(timeseries_widget_id_126502_geo_id_640_sv_id_11_population_group_4797_2C4798_fre[[#This Row],[Column1.month]],Admin_Months,2)&amp;"-"&amp;timeseries_widget_id_126502_geo_id_640_sv_id_11_population_group_4797_2C4798_fre[[#This Row],[Column1.year]]</f>
        <v>Apr-2019</v>
      </c>
      <c r="AO70">
        <v>4</v>
      </c>
      <c r="AP70">
        <v>2019</v>
      </c>
      <c r="AQ70" s="24">
        <v>255</v>
      </c>
      <c r="AR70" s="23" t="str">
        <f>VLOOKUP(timeseries_widget_id_126376_geo_id_656_sv_id_11_population_group_4797_frequency[[#This Row],[Column1.month]],Admin_Months,2)&amp;"-"&amp;timeseries_widget_id_126376_geo_id_656_sv_id_11_population_group_4797_frequency[[#This Row],[Column1.year]]</f>
        <v>Apr-2019</v>
      </c>
      <c r="AT70">
        <v>4</v>
      </c>
      <c r="AU70">
        <v>2019</v>
      </c>
      <c r="AV70" s="24">
        <v>1107</v>
      </c>
      <c r="AX70">
        <v>4</v>
      </c>
      <c r="AY70">
        <v>2019</v>
      </c>
      <c r="AZ70" s="24">
        <v>432</v>
      </c>
      <c r="BB70">
        <v>4</v>
      </c>
      <c r="BC70">
        <v>2019</v>
      </c>
      <c r="BD70" s="24">
        <v>1539</v>
      </c>
      <c r="BE70" s="23" t="str">
        <f>VLOOKUP(timeseries_widget_id_122786_geo_id_729_sv_id_11_population_group_4797_2C4798_fre[[#This Row],[Column1.month]],Admin_Months,2)&amp;"-"&amp;timeseries_widget_id_122786_geo_id_729_sv_id_11_population_group_4797_2C4798_fre[[#This Row],[Column1.year]]</f>
        <v>Apr-2019</v>
      </c>
    </row>
    <row r="71" spans="1:61" x14ac:dyDescent="0.15">
      <c r="A71" t="s">
        <v>69</v>
      </c>
      <c r="B71" t="s">
        <v>151</v>
      </c>
      <c r="C71" t="s">
        <v>23</v>
      </c>
      <c r="D71" s="24">
        <v>154</v>
      </c>
      <c r="E71" s="33">
        <f>origin_widget_id_122540_geo_id_656_sv_id_11_population_collection_28_limit_200_f[[#This Row],[Column1.individuals]]/SUM(origin_widget_id_122540_geo_id_656_sv_id_11_population_collection_28_limit_200_f[Column1.individuals])</f>
        <v>1.5960203129858016E-2</v>
      </c>
      <c r="F71" t="str">
        <f>TEXT(origin_widget_id_122540_geo_id_656_sv_id_11_population_collection_28_limit_200_f[[#This Row],[Column1.individuals]],"#,###")&amp;"  ("&amp;(ROUND(origin_widget_id_122540_geo_id_656_sv_id_11_population_collection_28_limit_200_f[[#This Row],[Column1]],2)*100)&amp;"%)"</f>
        <v>154  (2%)</v>
      </c>
      <c r="Z71">
        <v>5</v>
      </c>
      <c r="AA71">
        <v>2019</v>
      </c>
      <c r="AB71" s="24">
        <v>2651</v>
      </c>
      <c r="AC71" s="34" t="str">
        <f>VLOOKUP(timeseries_widget_id_126513_geo_id_640_sv_id_11_population_group_4797_frequency[[#This Row],[Column1.month]],Admin_Months,2)&amp;"-"&amp;timeseries_widget_id_126513_geo_id_640_sv_id_11_population_group_4797_frequency[[#This Row],[Column1.year]]</f>
        <v>May-2019</v>
      </c>
      <c r="AE71">
        <v>5</v>
      </c>
      <c r="AF71">
        <v>2019</v>
      </c>
      <c r="AG71" s="24">
        <v>547</v>
      </c>
      <c r="AH71" s="23" t="str">
        <f>VLOOKUP(timeseries_widget_id_126514_geo_id_640_sv_id_11_population_group_4798_frequency[[#This Row],[Column1.month]],Admin_Months,2)&amp;"-"&amp;timeseries_widget_id_126514_geo_id_640_sv_id_11_population_group_4798_frequency[[#This Row],[Column1.year]]</f>
        <v>May-2019</v>
      </c>
      <c r="AJ71">
        <v>5</v>
      </c>
      <c r="AK71">
        <v>2019</v>
      </c>
      <c r="AL71" s="24">
        <v>3198</v>
      </c>
      <c r="AM71" s="34" t="str">
        <f>VLOOKUP(timeseries_widget_id_126502_geo_id_640_sv_id_11_population_group_4797_2C4798_fre[[#This Row],[Column1.month]],Admin_Months,2)&amp;"-"&amp;timeseries_widget_id_126502_geo_id_640_sv_id_11_population_group_4797_2C4798_fre[[#This Row],[Column1.year]]</f>
        <v>May-2019</v>
      </c>
      <c r="AO71">
        <v>5</v>
      </c>
      <c r="AP71">
        <v>2019</v>
      </c>
      <c r="AQ71" s="24">
        <v>782</v>
      </c>
      <c r="AR71" s="23" t="str">
        <f>VLOOKUP(timeseries_widget_id_126376_geo_id_656_sv_id_11_population_group_4797_frequency[[#This Row],[Column1.month]],Admin_Months,2)&amp;"-"&amp;timeseries_widget_id_126376_geo_id_656_sv_id_11_population_group_4797_frequency[[#This Row],[Column1.year]]</f>
        <v>May-2019</v>
      </c>
      <c r="AT71">
        <v>5</v>
      </c>
      <c r="AU71">
        <v>2019</v>
      </c>
      <c r="AV71" s="24">
        <v>1315</v>
      </c>
      <c r="AX71">
        <v>5</v>
      </c>
      <c r="AY71">
        <v>2019</v>
      </c>
      <c r="AZ71" s="24">
        <v>613</v>
      </c>
      <c r="BB71">
        <v>5</v>
      </c>
      <c r="BC71">
        <v>2019</v>
      </c>
      <c r="BD71" s="24">
        <v>1928</v>
      </c>
      <c r="BE71" s="23" t="str">
        <f>VLOOKUP(timeseries_widget_id_122786_geo_id_729_sv_id_11_population_group_4797_2C4798_fre[[#This Row],[Column1.month]],Admin_Months,2)&amp;"-"&amp;timeseries_widget_id_122786_geo_id_729_sv_id_11_population_group_4797_2C4798_fre[[#This Row],[Column1.year]]</f>
        <v>May-2019</v>
      </c>
    </row>
    <row r="72" spans="1:61" x14ac:dyDescent="0.15">
      <c r="A72" t="s">
        <v>74</v>
      </c>
      <c r="B72" t="s">
        <v>151</v>
      </c>
      <c r="C72" t="s">
        <v>23</v>
      </c>
      <c r="D72" s="24">
        <v>151</v>
      </c>
      <c r="E72" s="33">
        <f>origin_widget_id_122540_geo_id_656_sv_id_11_population_collection_28_limit_200_f[[#This Row],[Column1.individuals]]/SUM(origin_widget_id_122540_geo_id_656_sv_id_11_population_collection_28_limit_200_f[Column1.individuals])</f>
        <v>1.5649290081873768E-2</v>
      </c>
      <c r="F72" t="str">
        <f>TEXT(origin_widget_id_122540_geo_id_656_sv_id_11_population_collection_28_limit_200_f[[#This Row],[Column1.individuals]],"#,###")&amp;"  ("&amp;(ROUND(origin_widget_id_122540_geo_id_656_sv_id_11_population_collection_28_limit_200_f[[#This Row],[Column1]],2)*100)&amp;"%)"</f>
        <v>151  (2%)</v>
      </c>
      <c r="Z72">
        <v>6</v>
      </c>
      <c r="AA72">
        <v>2019</v>
      </c>
      <c r="AB72" s="24">
        <v>3122</v>
      </c>
      <c r="AC72" s="34" t="str">
        <f>VLOOKUP(timeseries_widget_id_126513_geo_id_640_sv_id_11_population_group_4797_frequency[[#This Row],[Column1.month]],Admin_Months,2)&amp;"-"&amp;timeseries_widget_id_126513_geo_id_640_sv_id_11_population_group_4797_frequency[[#This Row],[Column1.year]]</f>
        <v>Jun-2019</v>
      </c>
      <c r="AE72">
        <v>6</v>
      </c>
      <c r="AF72">
        <v>2019</v>
      </c>
      <c r="AG72" s="24">
        <v>937</v>
      </c>
      <c r="AH72" s="23" t="str">
        <f>VLOOKUP(timeseries_widget_id_126514_geo_id_640_sv_id_11_population_group_4798_frequency[[#This Row],[Column1.month]],Admin_Months,2)&amp;"-"&amp;timeseries_widget_id_126514_geo_id_640_sv_id_11_population_group_4798_frequency[[#This Row],[Column1.year]]</f>
        <v>Jun-2019</v>
      </c>
      <c r="AJ72">
        <v>6</v>
      </c>
      <c r="AK72">
        <v>2019</v>
      </c>
      <c r="AL72" s="24">
        <v>4059</v>
      </c>
      <c r="AM72" s="34" t="str">
        <f>VLOOKUP(timeseries_widget_id_126502_geo_id_640_sv_id_11_population_group_4797_2C4798_fre[[#This Row],[Column1.month]],Admin_Months,2)&amp;"-"&amp;timeseries_widget_id_126502_geo_id_640_sv_id_11_population_group_4797_2C4798_fre[[#This Row],[Column1.year]]</f>
        <v>Jun-2019</v>
      </c>
      <c r="AO72">
        <v>6</v>
      </c>
      <c r="AP72">
        <v>2019</v>
      </c>
      <c r="AQ72" s="24">
        <v>1218</v>
      </c>
      <c r="AR72" s="23" t="str">
        <f>VLOOKUP(timeseries_widget_id_126376_geo_id_656_sv_id_11_population_group_4797_frequency[[#This Row],[Column1.month]],Admin_Months,2)&amp;"-"&amp;timeseries_widget_id_126376_geo_id_656_sv_id_11_population_group_4797_frequency[[#This Row],[Column1.year]]</f>
        <v>Jun-2019</v>
      </c>
      <c r="AT72">
        <v>6</v>
      </c>
      <c r="AU72">
        <v>2019</v>
      </c>
      <c r="AV72" s="24">
        <v>2444</v>
      </c>
      <c r="AX72">
        <v>6</v>
      </c>
      <c r="AY72">
        <v>2019</v>
      </c>
      <c r="AZ72" s="24">
        <v>379</v>
      </c>
      <c r="BB72">
        <v>6</v>
      </c>
      <c r="BC72">
        <v>2019</v>
      </c>
      <c r="BD72" s="24">
        <v>2823</v>
      </c>
      <c r="BE72" s="23" t="str">
        <f>VLOOKUP(timeseries_widget_id_122786_geo_id_729_sv_id_11_population_group_4797_2C4798_fre[[#This Row],[Column1.month]],Admin_Months,2)&amp;"-"&amp;timeseries_widget_id_122786_geo_id_729_sv_id_11_population_group_4797_2C4798_fre[[#This Row],[Column1.year]]</f>
        <v>Jun-2019</v>
      </c>
    </row>
    <row r="73" spans="1:61" x14ac:dyDescent="0.15">
      <c r="A73" t="s">
        <v>71</v>
      </c>
      <c r="B73" t="s">
        <v>151</v>
      </c>
      <c r="C73" t="s">
        <v>23</v>
      </c>
      <c r="D73" s="24">
        <v>149</v>
      </c>
      <c r="E73" s="33">
        <f>origin_widget_id_122540_geo_id_656_sv_id_11_population_collection_28_limit_200_f[[#This Row],[Column1.individuals]]/SUM(origin_widget_id_122540_geo_id_656_sv_id_11_population_collection_28_limit_200_f[Column1.individuals])</f>
        <v>1.5442014716550937E-2</v>
      </c>
      <c r="F73" t="str">
        <f>TEXT(origin_widget_id_122540_geo_id_656_sv_id_11_population_collection_28_limit_200_f[[#This Row],[Column1.individuals]],"#,###")&amp;"  ("&amp;(ROUND(origin_widget_id_122540_geo_id_656_sv_id_11_population_collection_28_limit_200_f[[#This Row],[Column1]],2)*100)&amp;"%)"</f>
        <v>149  (2%)</v>
      </c>
      <c r="Z73">
        <v>7</v>
      </c>
      <c r="AA73">
        <v>2019</v>
      </c>
      <c r="AB73" s="24">
        <v>5008</v>
      </c>
      <c r="AC73" s="34" t="str">
        <f>VLOOKUP(timeseries_widget_id_126513_geo_id_640_sv_id_11_population_group_4797_frequency[[#This Row],[Column1.month]],Admin_Months,2)&amp;"-"&amp;timeseries_widget_id_126513_geo_id_640_sv_id_11_population_group_4797_frequency[[#This Row],[Column1.year]]</f>
        <v>Jul-2019</v>
      </c>
      <c r="AE73">
        <v>7</v>
      </c>
      <c r="AF73">
        <v>2019</v>
      </c>
      <c r="AG73" s="24">
        <v>834</v>
      </c>
      <c r="AH73" s="23" t="str">
        <f>VLOOKUP(timeseries_widget_id_126514_geo_id_640_sv_id_11_population_group_4798_frequency[[#This Row],[Column1.month]],Admin_Months,2)&amp;"-"&amp;timeseries_widget_id_126514_geo_id_640_sv_id_11_population_group_4798_frequency[[#This Row],[Column1.year]]</f>
        <v>Jul-2019</v>
      </c>
      <c r="AJ73">
        <v>7</v>
      </c>
      <c r="AK73">
        <v>2019</v>
      </c>
      <c r="AL73" s="24">
        <v>5842</v>
      </c>
      <c r="AM73" s="34" t="str">
        <f>VLOOKUP(timeseries_widget_id_126502_geo_id_640_sv_id_11_population_group_4797_2C4798_fre[[#This Row],[Column1.month]],Admin_Months,2)&amp;"-"&amp;timeseries_widget_id_126502_geo_id_640_sv_id_11_population_group_4797_2C4798_fre[[#This Row],[Column1.year]]</f>
        <v>Jul-2019</v>
      </c>
      <c r="AO73">
        <v>7</v>
      </c>
      <c r="AP73">
        <v>2019</v>
      </c>
      <c r="AQ73" s="24">
        <v>1088</v>
      </c>
      <c r="AR73" s="23" t="str">
        <f>VLOOKUP(timeseries_widget_id_126376_geo_id_656_sv_id_11_population_group_4797_frequency[[#This Row],[Column1.month]],Admin_Months,2)&amp;"-"&amp;timeseries_widget_id_126376_geo_id_656_sv_id_11_population_group_4797_frequency[[#This Row],[Column1.year]]</f>
        <v>Jul-2019</v>
      </c>
      <c r="AT73">
        <v>7</v>
      </c>
      <c r="AU73">
        <v>2019</v>
      </c>
      <c r="AV73" s="24">
        <v>2896</v>
      </c>
      <c r="AX73">
        <v>7</v>
      </c>
      <c r="AY73">
        <v>2019</v>
      </c>
      <c r="AZ73" s="24">
        <v>538</v>
      </c>
      <c r="BB73">
        <v>7</v>
      </c>
      <c r="BC73">
        <v>2019</v>
      </c>
      <c r="BD73" s="24">
        <v>3434</v>
      </c>
      <c r="BE73" s="23" t="str">
        <f>VLOOKUP(timeseries_widget_id_122786_geo_id_729_sv_id_11_population_group_4797_2C4798_fre[[#This Row],[Column1.month]],Admin_Months,2)&amp;"-"&amp;timeseries_widget_id_122786_geo_id_729_sv_id_11_population_group_4797_2C4798_fre[[#This Row],[Column1.year]]</f>
        <v>Jul-2019</v>
      </c>
    </row>
    <row r="74" spans="1:61" x14ac:dyDescent="0.15">
      <c r="A74" t="s">
        <v>66</v>
      </c>
      <c r="B74" t="s">
        <v>151</v>
      </c>
      <c r="C74" t="s">
        <v>23</v>
      </c>
      <c r="D74" s="24">
        <v>137</v>
      </c>
      <c r="E74" s="33">
        <f>origin_widget_id_122540_geo_id_656_sv_id_11_population_collection_28_limit_200_f[[#This Row],[Column1.individuals]]/SUM(origin_widget_id_122540_geo_id_656_sv_id_11_population_collection_28_limit_200_f[Column1.individuals])</f>
        <v>1.419836252461395E-2</v>
      </c>
      <c r="F74" t="str">
        <f>TEXT(origin_widget_id_122540_geo_id_656_sv_id_11_population_collection_28_limit_200_f[[#This Row],[Column1.individuals]],"#,###")&amp;"  ("&amp;(ROUND(origin_widget_id_122540_geo_id_656_sv_id_11_population_collection_28_limit_200_f[[#This Row],[Column1]],2)*100)&amp;"%)"</f>
        <v>137  (1%)</v>
      </c>
      <c r="Z74">
        <v>8</v>
      </c>
      <c r="AA74">
        <v>2019</v>
      </c>
      <c r="AB74" s="24">
        <v>7712</v>
      </c>
      <c r="AC74" s="34" t="str">
        <f>VLOOKUP(timeseries_widget_id_126513_geo_id_640_sv_id_11_population_group_4797_frequency[[#This Row],[Column1.month]],Admin_Months,2)&amp;"-"&amp;timeseries_widget_id_126513_geo_id_640_sv_id_11_population_group_4797_frequency[[#This Row],[Column1.year]]</f>
        <v>Aug-2019</v>
      </c>
      <c r="AE74">
        <v>8</v>
      </c>
      <c r="AF74">
        <v>2019</v>
      </c>
      <c r="AG74" s="24">
        <v>1622</v>
      </c>
      <c r="AH74" s="23" t="str">
        <f>VLOOKUP(timeseries_widget_id_126514_geo_id_640_sv_id_11_population_group_4798_frequency[[#This Row],[Column1.month]],Admin_Months,2)&amp;"-"&amp;timeseries_widget_id_126514_geo_id_640_sv_id_11_population_group_4798_frequency[[#This Row],[Column1.year]]</f>
        <v>Aug-2019</v>
      </c>
      <c r="AJ74">
        <v>8</v>
      </c>
      <c r="AK74">
        <v>2019</v>
      </c>
      <c r="AL74" s="24">
        <v>9334</v>
      </c>
      <c r="AM74" s="34" t="str">
        <f>VLOOKUP(timeseries_widget_id_126502_geo_id_640_sv_id_11_population_group_4797_2C4798_fre[[#This Row],[Column1.month]],Admin_Months,2)&amp;"-"&amp;timeseries_widget_id_126502_geo_id_640_sv_id_11_population_group_4797_2C4798_fre[[#This Row],[Column1.year]]</f>
        <v>Aug-2019</v>
      </c>
      <c r="AO74">
        <v>8</v>
      </c>
      <c r="AP74">
        <v>2019</v>
      </c>
      <c r="AQ74" s="24">
        <v>1268</v>
      </c>
      <c r="AR74" s="23" t="str">
        <f>VLOOKUP(timeseries_widget_id_126376_geo_id_656_sv_id_11_population_group_4797_frequency[[#This Row],[Column1.month]],Admin_Months,2)&amp;"-"&amp;timeseries_widget_id_126376_geo_id_656_sv_id_11_population_group_4797_frequency[[#This Row],[Column1.year]]</f>
        <v>Aug-2019</v>
      </c>
      <c r="AT74">
        <v>8</v>
      </c>
      <c r="AU74">
        <v>2019</v>
      </c>
      <c r="AV74" s="24">
        <v>2312</v>
      </c>
      <c r="AX74">
        <v>8</v>
      </c>
      <c r="AY74">
        <v>2019</v>
      </c>
      <c r="AZ74" s="24">
        <v>542</v>
      </c>
      <c r="BB74">
        <v>8</v>
      </c>
      <c r="BC74">
        <v>2019</v>
      </c>
      <c r="BD74" s="24">
        <v>2854</v>
      </c>
      <c r="BE74" s="23" t="str">
        <f>VLOOKUP(timeseries_widget_id_122786_geo_id_729_sv_id_11_population_group_4797_2C4798_fre[[#This Row],[Column1.month]],Admin_Months,2)&amp;"-"&amp;timeseries_widget_id_122786_geo_id_729_sv_id_11_population_group_4797_2C4798_fre[[#This Row],[Column1.year]]</f>
        <v>Aug-2019</v>
      </c>
    </row>
    <row r="75" spans="1:61" x14ac:dyDescent="0.15">
      <c r="A75" t="s">
        <v>72</v>
      </c>
      <c r="B75" t="s">
        <v>151</v>
      </c>
      <c r="C75" t="s">
        <v>23</v>
      </c>
      <c r="D75" s="24">
        <v>125</v>
      </c>
      <c r="E75" s="33">
        <f>origin_widget_id_122540_geo_id_656_sv_id_11_population_collection_28_limit_200_f[[#This Row],[Column1.individuals]]/SUM(origin_widget_id_122540_geo_id_656_sv_id_11_population_collection_28_limit_200_f[Column1.individuals])</f>
        <v>1.2954710332676962E-2</v>
      </c>
      <c r="F75" t="str">
        <f>TEXT(origin_widget_id_122540_geo_id_656_sv_id_11_population_collection_28_limit_200_f[[#This Row],[Column1.individuals]],"#,###")&amp;"  ("&amp;(ROUND(origin_widget_id_122540_geo_id_656_sv_id_11_population_collection_28_limit_200_f[[#This Row],[Column1]],2)*100)&amp;"%)"</f>
        <v>125  (1%)</v>
      </c>
      <c r="Z75">
        <v>9</v>
      </c>
      <c r="AA75">
        <v>2019</v>
      </c>
      <c r="AB75" s="24">
        <v>10551</v>
      </c>
      <c r="AC75" s="34" t="str">
        <f>VLOOKUP(timeseries_widget_id_126513_geo_id_640_sv_id_11_population_group_4797_frequency[[#This Row],[Column1.month]],Admin_Months,2)&amp;"-"&amp;timeseries_widget_id_126513_geo_id_640_sv_id_11_population_group_4797_frequency[[#This Row],[Column1.year]]</f>
        <v>Sep-2019</v>
      </c>
      <c r="AE75">
        <v>9</v>
      </c>
      <c r="AF75">
        <v>2019</v>
      </c>
      <c r="AG75" s="24">
        <v>1979</v>
      </c>
      <c r="AH75" s="23" t="str">
        <f>VLOOKUP(timeseries_widget_id_126514_geo_id_640_sv_id_11_population_group_4798_frequency[[#This Row],[Column1.month]],Admin_Months,2)&amp;"-"&amp;timeseries_widget_id_126514_geo_id_640_sv_id_11_population_group_4798_frequency[[#This Row],[Column1.year]]</f>
        <v>Sep-2019</v>
      </c>
      <c r="AJ75">
        <v>9</v>
      </c>
      <c r="AK75">
        <v>2019</v>
      </c>
      <c r="AL75" s="24">
        <v>12530</v>
      </c>
      <c r="AM75" s="34" t="str">
        <f>VLOOKUP(timeseries_widget_id_126502_geo_id_640_sv_id_11_population_group_4797_2C4798_fre[[#This Row],[Column1.month]],Admin_Months,2)&amp;"-"&amp;timeseries_widget_id_126502_geo_id_640_sv_id_11_population_group_4797_2C4798_fre[[#This Row],[Column1.year]]</f>
        <v>Sep-2019</v>
      </c>
      <c r="AO75">
        <v>9</v>
      </c>
      <c r="AP75">
        <v>2019</v>
      </c>
      <c r="AQ75" s="24">
        <v>2499</v>
      </c>
      <c r="AR75" s="23" t="str">
        <f>VLOOKUP(timeseries_widget_id_126376_geo_id_656_sv_id_11_population_group_4797_frequency[[#This Row],[Column1.month]],Admin_Months,2)&amp;"-"&amp;timeseries_widget_id_126376_geo_id_656_sv_id_11_population_group_4797_frequency[[#This Row],[Column1.year]]</f>
        <v>Sep-2019</v>
      </c>
      <c r="AT75">
        <v>9</v>
      </c>
      <c r="AU75">
        <v>2019</v>
      </c>
      <c r="AV75" s="24">
        <v>3120</v>
      </c>
      <c r="AX75">
        <v>9</v>
      </c>
      <c r="AY75">
        <v>2019</v>
      </c>
      <c r="AZ75" s="24">
        <v>674</v>
      </c>
      <c r="BB75">
        <v>9</v>
      </c>
      <c r="BC75">
        <v>2019</v>
      </c>
      <c r="BD75" s="24">
        <v>3794</v>
      </c>
      <c r="BE75" s="23" t="str">
        <f>VLOOKUP(timeseries_widget_id_122786_geo_id_729_sv_id_11_population_group_4797_2C4798_fre[[#This Row],[Column1.month]],Admin_Months,2)&amp;"-"&amp;timeseries_widget_id_122786_geo_id_729_sv_id_11_population_group_4797_2C4798_fre[[#This Row],[Column1.year]]</f>
        <v>Sep-2019</v>
      </c>
    </row>
    <row r="76" spans="1:61" x14ac:dyDescent="0.15">
      <c r="A76" t="s">
        <v>70</v>
      </c>
      <c r="B76" t="s">
        <v>151</v>
      </c>
      <c r="C76" t="s">
        <v>23</v>
      </c>
      <c r="D76" s="24">
        <v>124</v>
      </c>
      <c r="E76" s="33">
        <f>origin_widget_id_122540_geo_id_656_sv_id_11_population_collection_28_limit_200_f[[#This Row],[Column1.individuals]]/SUM(origin_widget_id_122540_geo_id_656_sv_id_11_population_collection_28_limit_200_f[Column1.individuals])</f>
        <v>1.2851072650015546E-2</v>
      </c>
      <c r="F76" t="str">
        <f>TEXT(origin_widget_id_122540_geo_id_656_sv_id_11_population_collection_28_limit_200_f[[#This Row],[Column1.individuals]],"#,###")&amp;"  ("&amp;(ROUND(origin_widget_id_122540_geo_id_656_sv_id_11_population_collection_28_limit_200_f[[#This Row],[Column1]],2)*100)&amp;"%)"</f>
        <v>124  (1%)</v>
      </c>
      <c r="Z76">
        <v>10</v>
      </c>
      <c r="AA76">
        <v>2019</v>
      </c>
      <c r="AB76" s="24">
        <v>8996</v>
      </c>
      <c r="AC76" s="34" t="str">
        <f>VLOOKUP(timeseries_widget_id_126513_geo_id_640_sv_id_11_population_group_4797_frequency[[#This Row],[Column1.month]],Admin_Months,2)&amp;"-"&amp;timeseries_widget_id_126513_geo_id_640_sv_id_11_population_group_4797_frequency[[#This Row],[Column1.year]]</f>
        <v>Oct-2019</v>
      </c>
      <c r="AE76">
        <v>10</v>
      </c>
      <c r="AF76">
        <v>2019</v>
      </c>
      <c r="AG76" s="24">
        <v>1987</v>
      </c>
      <c r="AH76" s="23" t="str">
        <f>VLOOKUP(timeseries_widget_id_126514_geo_id_640_sv_id_11_population_group_4798_frequency[[#This Row],[Column1.month]],Admin_Months,2)&amp;"-"&amp;timeseries_widget_id_126514_geo_id_640_sv_id_11_population_group_4798_frequency[[#This Row],[Column1.year]]</f>
        <v>Oct-2019</v>
      </c>
      <c r="AJ76">
        <v>10</v>
      </c>
      <c r="AK76">
        <v>2019</v>
      </c>
      <c r="AL76" s="24">
        <v>10983</v>
      </c>
      <c r="AM76" s="34" t="str">
        <f>VLOOKUP(timeseries_widget_id_126502_geo_id_640_sv_id_11_population_group_4797_2C4798_fre[[#This Row],[Column1.month]],Admin_Months,2)&amp;"-"&amp;timeseries_widget_id_126502_geo_id_640_sv_id_11_population_group_4797_2C4798_fre[[#This Row],[Column1.year]]</f>
        <v>Oct-2019</v>
      </c>
      <c r="AO76">
        <v>10</v>
      </c>
      <c r="AP76">
        <v>2019</v>
      </c>
      <c r="AQ76" s="24">
        <v>2016</v>
      </c>
      <c r="AR76" s="23" t="str">
        <f>VLOOKUP(timeseries_widget_id_126376_geo_id_656_sv_id_11_population_group_4797_frequency[[#This Row],[Column1.month]],Admin_Months,2)&amp;"-"&amp;timeseries_widget_id_126376_geo_id_656_sv_id_11_population_group_4797_frequency[[#This Row],[Column1.year]]</f>
        <v>Oct-2019</v>
      </c>
      <c r="AT76">
        <v>10</v>
      </c>
      <c r="AU76">
        <v>2019</v>
      </c>
      <c r="AV76" s="24">
        <v>3509</v>
      </c>
      <c r="AX76">
        <v>10</v>
      </c>
      <c r="AY76">
        <v>2019</v>
      </c>
      <c r="AZ76" s="24">
        <v>511</v>
      </c>
      <c r="BB76">
        <v>10</v>
      </c>
      <c r="BC76">
        <v>2019</v>
      </c>
      <c r="BD76" s="24">
        <v>4020</v>
      </c>
      <c r="BE76" s="23" t="str">
        <f>VLOOKUP(timeseries_widget_id_122786_geo_id_729_sv_id_11_population_group_4797_2C4798_fre[[#This Row],[Column1.month]],Admin_Months,2)&amp;"-"&amp;timeseries_widget_id_122786_geo_id_729_sv_id_11_population_group_4797_2C4798_fre[[#This Row],[Column1.year]]</f>
        <v>Oct-2019</v>
      </c>
    </row>
    <row r="77" spans="1:61" x14ac:dyDescent="0.15">
      <c r="A77" t="s">
        <v>59</v>
      </c>
      <c r="B77" t="s">
        <v>151</v>
      </c>
      <c r="C77" t="s">
        <v>23</v>
      </c>
      <c r="D77" s="24">
        <v>95</v>
      </c>
      <c r="E77" s="33">
        <f>origin_widget_id_122540_geo_id_656_sv_id_11_population_collection_28_limit_200_f[[#This Row],[Column1.individuals]]/SUM(origin_widget_id_122540_geo_id_656_sv_id_11_population_collection_28_limit_200_f[Column1.individuals])</f>
        <v>9.8455798528344907E-3</v>
      </c>
      <c r="F77" t="str">
        <f>TEXT(origin_widget_id_122540_geo_id_656_sv_id_11_population_collection_28_limit_200_f[[#This Row],[Column1.individuals]],"#,###")&amp;"  ("&amp;(ROUND(origin_widget_id_122540_geo_id_656_sv_id_11_population_collection_28_limit_200_f[[#This Row],[Column1]],2)*100)&amp;"%)"</f>
        <v>95  (1%)</v>
      </c>
      <c r="Z77">
        <v>11</v>
      </c>
      <c r="AA77">
        <v>2019</v>
      </c>
      <c r="AB77" s="24">
        <v>4301</v>
      </c>
      <c r="AC77" s="34" t="str">
        <f>VLOOKUP(timeseries_widget_id_126513_geo_id_640_sv_id_11_population_group_4797_frequency[[#This Row],[Column1.month]],Admin_Months,2)&amp;"-"&amp;timeseries_widget_id_126513_geo_id_640_sv_id_11_population_group_4797_frequency[[#This Row],[Column1.year]]</f>
        <v>Nov-2019</v>
      </c>
      <c r="AE77">
        <v>11</v>
      </c>
      <c r="AF77">
        <v>2019</v>
      </c>
      <c r="AG77" s="24">
        <v>796</v>
      </c>
      <c r="AH77" s="23" t="str">
        <f>VLOOKUP(timeseries_widget_id_126514_geo_id_640_sv_id_11_population_group_4798_frequency[[#This Row],[Column1.month]],Admin_Months,2)&amp;"-"&amp;timeseries_widget_id_126514_geo_id_640_sv_id_11_population_group_4798_frequency[[#This Row],[Column1.year]]</f>
        <v>Nov-2019</v>
      </c>
      <c r="AJ77">
        <v>11</v>
      </c>
      <c r="AK77">
        <v>2019</v>
      </c>
      <c r="AL77" s="24">
        <v>5097</v>
      </c>
      <c r="AM77" s="34" t="str">
        <f>VLOOKUP(timeseries_widget_id_126502_geo_id_640_sv_id_11_population_group_4797_2C4798_fre[[#This Row],[Column1.month]],Admin_Months,2)&amp;"-"&amp;timeseries_widget_id_126502_geo_id_640_sv_id_11_population_group_4797_2C4798_fre[[#This Row],[Column1.year]]</f>
        <v>Nov-2019</v>
      </c>
      <c r="AO77">
        <v>11</v>
      </c>
      <c r="AP77">
        <v>2019</v>
      </c>
      <c r="AQ77" s="24">
        <v>915</v>
      </c>
      <c r="AR77" s="23" t="str">
        <f>VLOOKUP(timeseries_widget_id_126376_geo_id_656_sv_id_11_population_group_4797_frequency[[#This Row],[Column1.month]],Admin_Months,2)&amp;"-"&amp;timeseries_widget_id_126376_geo_id_656_sv_id_11_population_group_4797_frequency[[#This Row],[Column1.year]]</f>
        <v>Nov-2019</v>
      </c>
      <c r="AT77">
        <v>11</v>
      </c>
      <c r="AU77">
        <v>2019</v>
      </c>
      <c r="AV77" s="24">
        <v>219</v>
      </c>
      <c r="AX77">
        <v>11</v>
      </c>
      <c r="AY77">
        <v>2019</v>
      </c>
      <c r="AZ77" s="24">
        <v>293</v>
      </c>
      <c r="BB77">
        <v>11</v>
      </c>
      <c r="BC77">
        <v>2019</v>
      </c>
      <c r="BD77" s="24">
        <v>512</v>
      </c>
      <c r="BE77" s="23" t="str">
        <f>VLOOKUP(timeseries_widget_id_122786_geo_id_729_sv_id_11_population_group_4797_2C4798_fre[[#This Row],[Column1.month]],Admin_Months,2)&amp;"-"&amp;timeseries_widget_id_122786_geo_id_729_sv_id_11_population_group_4797_2C4798_fre[[#This Row],[Column1.year]]</f>
        <v>Nov-2019</v>
      </c>
    </row>
    <row r="78" spans="1:61" x14ac:dyDescent="0.15">
      <c r="A78" t="s">
        <v>68</v>
      </c>
      <c r="B78" t="s">
        <v>151</v>
      </c>
      <c r="C78" t="s">
        <v>23</v>
      </c>
      <c r="D78" s="24">
        <v>66</v>
      </c>
      <c r="E78" s="33">
        <f>origin_widget_id_122540_geo_id_656_sv_id_11_population_collection_28_limit_200_f[[#This Row],[Column1.individuals]]/SUM(origin_widget_id_122540_geo_id_656_sv_id_11_population_collection_28_limit_200_f[Column1.individuals])</f>
        <v>6.8400870556534358E-3</v>
      </c>
      <c r="F78" t="str">
        <f>TEXT(origin_widget_id_122540_geo_id_656_sv_id_11_population_collection_28_limit_200_f[[#This Row],[Column1.individuals]],"#,###")&amp;"  ("&amp;(ROUND(origin_widget_id_122540_geo_id_656_sv_id_11_population_collection_28_limit_200_f[[#This Row],[Column1]],2)*100)&amp;"%)"</f>
        <v>66  (1%)</v>
      </c>
    </row>
    <row r="79" spans="1:61" x14ac:dyDescent="0.15">
      <c r="A79" t="s">
        <v>73</v>
      </c>
      <c r="B79" t="s">
        <v>151</v>
      </c>
      <c r="C79" t="s">
        <v>23</v>
      </c>
      <c r="D79" s="24">
        <v>51</v>
      </c>
      <c r="E79" s="33">
        <f>origin_widget_id_122540_geo_id_656_sv_id_11_population_collection_28_limit_200_f[[#This Row],[Column1.individuals]]/SUM(origin_widget_id_122540_geo_id_656_sv_id_11_population_collection_28_limit_200_f[Column1.individuals])</f>
        <v>5.2855218157322002E-3</v>
      </c>
      <c r="F79" t="str">
        <f>TEXT(origin_widget_id_122540_geo_id_656_sv_id_11_population_collection_28_limit_200_f[[#This Row],[Column1.individuals]],"#,###")&amp;"  ("&amp;(ROUND(origin_widget_id_122540_geo_id_656_sv_id_11_population_collection_28_limit_200_f[[#This Row],[Column1]],2)*100)&amp;"%)"</f>
        <v>51  (1%)</v>
      </c>
    </row>
    <row r="80" spans="1:61" x14ac:dyDescent="0.15">
      <c r="A80" t="s">
        <v>61</v>
      </c>
      <c r="B80" t="s">
        <v>151</v>
      </c>
      <c r="C80" t="s">
        <v>23</v>
      </c>
      <c r="D80" s="24">
        <v>38</v>
      </c>
      <c r="E80" s="33">
        <f>origin_widget_id_122540_geo_id_656_sv_id_11_population_collection_28_limit_200_f[[#This Row],[Column1.individuals]]/SUM(origin_widget_id_122540_geo_id_656_sv_id_11_population_collection_28_limit_200_f[Column1.individuals])</f>
        <v>3.9382319411337963E-3</v>
      </c>
      <c r="F80" t="str">
        <f>TEXT(origin_widget_id_122540_geo_id_656_sv_id_11_population_collection_28_limit_200_f[[#This Row],[Column1.individuals]],"#,###")&amp;"  ("&amp;(ROUND(origin_widget_id_122540_geo_id_656_sv_id_11_population_collection_28_limit_200_f[[#This Row],[Column1]],2)*100)&amp;"%)"</f>
        <v>38  (0%)</v>
      </c>
      <c r="AQ80" s="20">
        <f>(SUM(AQ67:AQ73)-SUM(AQ55:AQ61))/SUM(AQ55:AQ61)</f>
        <v>-0.79149142672274342</v>
      </c>
    </row>
    <row r="81" spans="1:6" x14ac:dyDescent="0.15">
      <c r="A81" t="s">
        <v>76</v>
      </c>
      <c r="B81" t="s">
        <v>151</v>
      </c>
      <c r="C81" t="s">
        <v>23</v>
      </c>
      <c r="D81" s="24">
        <v>31</v>
      </c>
      <c r="E81" s="33">
        <f>origin_widget_id_122540_geo_id_656_sv_id_11_population_collection_28_limit_200_f[[#This Row],[Column1.individuals]]/SUM(origin_widget_id_122540_geo_id_656_sv_id_11_population_collection_28_limit_200_f[Column1.individuals])</f>
        <v>3.2127681625038866E-3</v>
      </c>
      <c r="F81" t="str">
        <f>TEXT(origin_widget_id_122540_geo_id_656_sv_id_11_population_collection_28_limit_200_f[[#This Row],[Column1.individuals]],"#,###")&amp;"  ("&amp;(ROUND(origin_widget_id_122540_geo_id_656_sv_id_11_population_collection_28_limit_200_f[[#This Row],[Column1]],2)*100)&amp;"%)"</f>
        <v>31  (0%)</v>
      </c>
    </row>
    <row r="82" spans="1:6" x14ac:dyDescent="0.15">
      <c r="A82" t="s">
        <v>77</v>
      </c>
      <c r="B82" t="s">
        <v>151</v>
      </c>
      <c r="C82" t="s">
        <v>23</v>
      </c>
      <c r="D82" s="24">
        <v>12</v>
      </c>
      <c r="E82" s="33">
        <f>origin_widget_id_122540_geo_id_656_sv_id_11_population_collection_28_limit_200_f[[#This Row],[Column1.individuals]]/SUM(origin_widget_id_122540_geo_id_656_sv_id_11_population_collection_28_limit_200_f[Column1.individuals])</f>
        <v>1.2436521919369883E-3</v>
      </c>
      <c r="F82" t="str">
        <f>TEXT(origin_widget_id_122540_geo_id_656_sv_id_11_population_collection_28_limit_200_f[[#This Row],[Column1.individuals]],"#,###")&amp;"  ("&amp;(ROUND(origin_widget_id_122540_geo_id_656_sv_id_11_population_collection_28_limit_200_f[[#This Row],[Column1]],2)*100)&amp;"%)"</f>
        <v>12  (0%)</v>
      </c>
    </row>
    <row r="85" spans="1:6" x14ac:dyDescent="0.15">
      <c r="A85" t="s">
        <v>1</v>
      </c>
    </row>
    <row r="86" spans="1:6" x14ac:dyDescent="0.15">
      <c r="A86" t="s">
        <v>54</v>
      </c>
      <c r="B86" t="s">
        <v>16</v>
      </c>
      <c r="C86" t="s">
        <v>17</v>
      </c>
      <c r="D86" t="s">
        <v>37</v>
      </c>
      <c r="E86" t="s">
        <v>95</v>
      </c>
      <c r="F86" t="s">
        <v>96</v>
      </c>
    </row>
    <row r="87" spans="1:6" x14ac:dyDescent="0.15">
      <c r="A87" t="s">
        <v>78</v>
      </c>
      <c r="B87" t="s">
        <v>151</v>
      </c>
      <c r="C87" t="s">
        <v>23</v>
      </c>
      <c r="D87" s="24">
        <v>16861</v>
      </c>
      <c r="E87" s="33">
        <f>origin_widget_id_122515_geo_id_640_sv_id_11_population_group_4996_population_col[[#This Row],[Column1.individuals]]/SUM(origin_widget_id_122515_geo_id_640_sv_id_11_population_group_4996_population_col[Column1.individuals])</f>
        <v>0.37355163169904954</v>
      </c>
      <c r="F87" t="str">
        <f>TEXT(origin_widget_id_122515_geo_id_640_sv_id_11_population_group_4996_population_col[[#This Row],[Column1.individuals]],"#,###")&amp;"  ("&amp;(ROUND(origin_widget_id_122515_geo_id_640_sv_id_11_population_group_4996_population_col[[#This Row],[Column1]],2)*100)&amp;"%)"</f>
        <v>16,861  (37%)</v>
      </c>
    </row>
    <row r="88" spans="1:6" x14ac:dyDescent="0.15">
      <c r="A88" t="s">
        <v>61</v>
      </c>
      <c r="B88" t="s">
        <v>151</v>
      </c>
      <c r="C88" t="s">
        <v>23</v>
      </c>
      <c r="D88" s="24">
        <v>12452</v>
      </c>
      <c r="E88" s="33">
        <f>origin_widget_id_122515_geo_id_640_sv_id_11_population_group_4996_population_col[[#This Row],[Column1.individuals]]/SUM(origin_widget_id_122515_geo_id_640_sv_id_11_population_group_4996_population_col[Column1.individuals])</f>
        <v>0.27587123645789485</v>
      </c>
      <c r="F88" t="str">
        <f>TEXT(origin_widget_id_122515_geo_id_640_sv_id_11_population_group_4996_population_col[[#This Row],[Column1.individuals]],"#,###")&amp;"  ("&amp;(ROUND(origin_widget_id_122515_geo_id_640_sv_id_11_population_group_4996_population_col[[#This Row],[Column1]],2)*100)&amp;"%)"</f>
        <v>12,452  (28%)</v>
      </c>
    </row>
    <row r="89" spans="1:6" x14ac:dyDescent="0.15">
      <c r="A89" t="s">
        <v>4</v>
      </c>
      <c r="B89" t="s">
        <v>151</v>
      </c>
      <c r="C89" t="s">
        <v>23</v>
      </c>
      <c r="D89" s="24">
        <v>5781</v>
      </c>
      <c r="E89" s="33">
        <f>origin_widget_id_122515_geo_id_640_sv_id_11_population_group_4996_population_col[[#This Row],[Column1.individuals]]/SUM(origin_widget_id_122515_geo_id_640_sv_id_11_population_group_4996_population_col[Column1.individuals])</f>
        <v>0.12807674413452377</v>
      </c>
      <c r="F89" t="str">
        <f>TEXT(origin_widget_id_122515_geo_id_640_sv_id_11_population_group_4996_population_col[[#This Row],[Column1.individuals]],"#,###")&amp;"  ("&amp;(ROUND(origin_widget_id_122515_geo_id_640_sv_id_11_population_group_4996_population_col[[#This Row],[Column1]],2)*100)&amp;"%)"</f>
        <v>5,781  (13%)</v>
      </c>
    </row>
    <row r="90" spans="1:6" x14ac:dyDescent="0.15">
      <c r="A90" t="s">
        <v>79</v>
      </c>
      <c r="B90" t="s">
        <v>151</v>
      </c>
      <c r="C90" t="s">
        <v>23</v>
      </c>
      <c r="D90" s="24">
        <v>3293</v>
      </c>
      <c r="E90" s="33">
        <f>origin_widget_id_122515_geo_id_640_sv_id_11_population_group_4996_population_col[[#This Row],[Column1.individuals]]/SUM(origin_widget_id_122515_geo_id_640_sv_id_11_population_group_4996_population_col[Column1.individuals])</f>
        <v>7.2955668298734969E-2</v>
      </c>
      <c r="F90" t="str">
        <f>TEXT(origin_widget_id_122515_geo_id_640_sv_id_11_population_group_4996_population_col[[#This Row],[Column1.individuals]],"#,###")&amp;"  ("&amp;(ROUND(origin_widget_id_122515_geo_id_640_sv_id_11_population_group_4996_population_col[[#This Row],[Column1]],2)*100)&amp;"%)"</f>
        <v>3,293  (7%)</v>
      </c>
    </row>
    <row r="91" spans="1:6" x14ac:dyDescent="0.15">
      <c r="A91" t="s">
        <v>0</v>
      </c>
      <c r="B91" t="s">
        <v>151</v>
      </c>
      <c r="C91" t="s">
        <v>23</v>
      </c>
      <c r="D91" s="24">
        <v>3004</v>
      </c>
      <c r="E91" s="33">
        <f>origin_widget_id_122515_geo_id_640_sv_id_11_population_group_4996_population_col[[#This Row],[Column1.individuals]]/SUM(origin_widget_id_122515_geo_id_640_sv_id_11_population_group_4996_population_col[Column1.individuals])</f>
        <v>6.6552938830671066E-2</v>
      </c>
      <c r="F91" t="str">
        <f>TEXT(origin_widget_id_122515_geo_id_640_sv_id_11_population_group_4996_population_col[[#This Row],[Column1.individuals]],"#,###")&amp;"  ("&amp;(ROUND(origin_widget_id_122515_geo_id_640_sv_id_11_population_group_4996_population_col[[#This Row],[Column1]],2)*100)&amp;"%)"</f>
        <v>3,004  (7%)</v>
      </c>
    </row>
    <row r="92" spans="1:6" x14ac:dyDescent="0.15">
      <c r="A92" t="s">
        <v>63</v>
      </c>
      <c r="B92" t="s">
        <v>151</v>
      </c>
      <c r="C92" t="s">
        <v>23</v>
      </c>
      <c r="D92" s="24">
        <v>2515</v>
      </c>
      <c r="E92" s="33">
        <f>origin_widget_id_122515_geo_id_640_sv_id_11_population_group_4996_population_col[[#This Row],[Column1.individuals]]/SUM(origin_widget_id_122515_geo_id_640_sv_id_11_population_group_4996_population_col[Column1.individuals])</f>
        <v>5.5719254713428007E-2</v>
      </c>
      <c r="F92" t="str">
        <f>TEXT(origin_widget_id_122515_geo_id_640_sv_id_11_population_group_4996_population_col[[#This Row],[Column1.individuals]],"#,###")&amp;"  ("&amp;(ROUND(origin_widget_id_122515_geo_id_640_sv_id_11_population_group_4996_population_col[[#This Row],[Column1]],2)*100)&amp;"%)"</f>
        <v>2,515  (6%)</v>
      </c>
    </row>
    <row r="93" spans="1:6" x14ac:dyDescent="0.15">
      <c r="A93" t="s">
        <v>80</v>
      </c>
      <c r="B93" t="s">
        <v>151</v>
      </c>
      <c r="C93" t="s">
        <v>23</v>
      </c>
      <c r="D93" s="24">
        <v>806</v>
      </c>
      <c r="E93" s="33">
        <f>origin_widget_id_122515_geo_id_640_sv_id_11_population_group_4996_population_col[[#This Row],[Column1.individuals]]/SUM(origin_widget_id_122515_geo_id_640_sv_id_11_population_group_4996_population_col[Column1.individuals])</f>
        <v>1.7856747236192037E-2</v>
      </c>
      <c r="F93" t="str">
        <f>TEXT(origin_widget_id_122515_geo_id_640_sv_id_11_population_group_4996_population_col[[#This Row],[Column1.individuals]],"#,###")&amp;"  ("&amp;(ROUND(origin_widget_id_122515_geo_id_640_sv_id_11_population_group_4996_population_col[[#This Row],[Column1]],2)*100)&amp;"%)"</f>
        <v>806  (2%)</v>
      </c>
    </row>
    <row r="94" spans="1:6" x14ac:dyDescent="0.15">
      <c r="A94" t="s">
        <v>11</v>
      </c>
      <c r="B94" t="s">
        <v>151</v>
      </c>
      <c r="C94" t="s">
        <v>23</v>
      </c>
      <c r="D94" s="24">
        <v>197</v>
      </c>
      <c r="E94" s="33">
        <f>origin_widget_id_122515_geo_id_640_sv_id_11_population_group_4996_population_col[[#This Row],[Column1.individuals]]/SUM(origin_widget_id_122515_geo_id_640_sv_id_11_population_group_4996_population_col[Column1.individuals])</f>
        <v>4.364490329441478E-3</v>
      </c>
      <c r="F94" t="str">
        <f>TEXT(origin_widget_id_122515_geo_id_640_sv_id_11_population_group_4996_population_col[[#This Row],[Column1.individuals]],"#,###")&amp;"  ("&amp;(ROUND(origin_widget_id_122515_geo_id_640_sv_id_11_population_group_4996_population_col[[#This Row],[Column1]],2)*100)&amp;"%)"</f>
        <v>197  (0%)</v>
      </c>
    </row>
    <row r="95" spans="1:6" x14ac:dyDescent="0.15">
      <c r="A95" t="s">
        <v>64</v>
      </c>
      <c r="B95" t="s">
        <v>151</v>
      </c>
      <c r="C95" t="s">
        <v>23</v>
      </c>
      <c r="D95" s="24">
        <v>114</v>
      </c>
      <c r="E95" s="33">
        <f>origin_widget_id_122515_geo_id_640_sv_id_11_population_group_4996_population_col[[#This Row],[Column1.individuals]]/SUM(origin_widget_id_122515_geo_id_640_sv_id_11_population_group_4996_population_col[Column1.individuals])</f>
        <v>2.5256441500321244E-3</v>
      </c>
      <c r="F95" t="str">
        <f>TEXT(origin_widget_id_122515_geo_id_640_sv_id_11_population_group_4996_population_col[[#This Row],[Column1.individuals]],"#,###")&amp;"  ("&amp;(ROUND(origin_widget_id_122515_geo_id_640_sv_id_11_population_group_4996_population_col[[#This Row],[Column1]],2)*100)&amp;"%)"</f>
        <v>114  (0%)</v>
      </c>
    </row>
    <row r="96" spans="1:6" x14ac:dyDescent="0.15">
      <c r="A96" t="s">
        <v>81</v>
      </c>
      <c r="B96" t="s">
        <v>151</v>
      </c>
      <c r="C96" t="s">
        <v>23</v>
      </c>
      <c r="D96" s="24">
        <v>89</v>
      </c>
      <c r="E96" s="33">
        <f>origin_widget_id_122515_geo_id_640_sv_id_11_population_group_4996_population_col[[#This Row],[Column1.individuals]]/SUM(origin_widget_id_122515_geo_id_640_sv_id_11_population_group_4996_population_col[Column1.individuals])</f>
        <v>1.9717748188847286E-3</v>
      </c>
      <c r="F96" t="str">
        <f>TEXT(origin_widget_id_122515_geo_id_640_sv_id_11_population_group_4996_population_col[[#This Row],[Column1.individuals]],"#,###")&amp;"  ("&amp;(ROUND(origin_widget_id_122515_geo_id_640_sv_id_11_population_group_4996_population_col[[#This Row],[Column1]],2)*100)&amp;"%)"</f>
        <v>89  (0%)</v>
      </c>
    </row>
    <row r="97" spans="1:6" x14ac:dyDescent="0.15">
      <c r="A97" t="s">
        <v>60</v>
      </c>
      <c r="B97" t="s">
        <v>151</v>
      </c>
      <c r="C97" t="s">
        <v>23</v>
      </c>
      <c r="D97" s="24">
        <v>25</v>
      </c>
      <c r="E97" s="33">
        <f>origin_widget_id_122515_geo_id_640_sv_id_11_population_group_4996_population_col[[#This Row],[Column1.individuals]]/SUM(origin_widget_id_122515_geo_id_640_sv_id_11_population_group_4996_population_col[Column1.individuals])</f>
        <v>5.5386933114739566E-4</v>
      </c>
      <c r="F97" t="str">
        <f>TEXT(origin_widget_id_122515_geo_id_640_sv_id_11_population_group_4996_population_col[[#This Row],[Column1.individuals]],"#,###")&amp;"  ("&amp;(ROUND(origin_widget_id_122515_geo_id_640_sv_id_11_population_group_4996_population_col[[#This Row],[Column1]],2)*100)&amp;"%)"</f>
        <v>25  (0%)</v>
      </c>
    </row>
    <row r="101" spans="1:6" x14ac:dyDescent="0.15">
      <c r="A101" t="s">
        <v>28</v>
      </c>
    </row>
    <row r="102" spans="1:6" x14ac:dyDescent="0.15">
      <c r="A102" t="s">
        <v>54</v>
      </c>
      <c r="B102" t="s">
        <v>16</v>
      </c>
      <c r="C102" t="s">
        <v>17</v>
      </c>
      <c r="D102" t="s">
        <v>37</v>
      </c>
      <c r="E102" t="s">
        <v>95</v>
      </c>
      <c r="F102" t="s">
        <v>96</v>
      </c>
    </row>
    <row r="103" spans="1:6" x14ac:dyDescent="0.15">
      <c r="A103" t="s">
        <v>78</v>
      </c>
      <c r="B103" t="s">
        <v>151</v>
      </c>
      <c r="C103" t="s">
        <v>23</v>
      </c>
      <c r="D103" s="24">
        <v>16861</v>
      </c>
      <c r="E103" s="33">
        <f>origin_widget_id_120708_sv_id_11_population_group_4924_population_collection_28[[#This Row],[Column1.individuals]]/SUM(origin_widget_id_120708_sv_id_11_population_group_4924_population_collection_28[Column1.individuals])</f>
        <v>0.20827105747495583</v>
      </c>
      <c r="F103" s="23" t="str">
        <f>TEXT(origin_widget_id_120708_sv_id_11_population_group_4924_population_collection_28[[#This Row],[Column1.individuals]],"#,###")&amp;"  ("&amp;(ROUND(origin_widget_id_120708_sv_id_11_population_group_4924_population_collection_28[[#This Row],[Column1]],2)*100)&amp;"%)"</f>
        <v>16,861  (21%)</v>
      </c>
    </row>
    <row r="104" spans="1:6" x14ac:dyDescent="0.15">
      <c r="A104" t="s">
        <v>61</v>
      </c>
      <c r="B104" t="s">
        <v>151</v>
      </c>
      <c r="C104" t="s">
        <v>23</v>
      </c>
      <c r="D104" s="24">
        <v>13813</v>
      </c>
      <c r="E104" s="33">
        <f>origin_widget_id_120708_sv_id_11_population_group_4924_population_collection_28[[#This Row],[Column1.individuals]]/SUM(origin_widget_id_120708_sv_id_11_population_group_4924_population_collection_28[Column1.individuals])</f>
        <v>0.17062144101189519</v>
      </c>
      <c r="F104" s="23" t="str">
        <f>TEXT(origin_widget_id_120708_sv_id_11_population_group_4924_population_collection_28[[#This Row],[Column1.individuals]],"#,###")&amp;"  ("&amp;(ROUND(origin_widget_id_120708_sv_id_11_population_group_4924_population_collection_28[[#This Row],[Column1]],2)*100)&amp;"%)"</f>
        <v>13,813  (17%)</v>
      </c>
    </row>
    <row r="105" spans="1:6" x14ac:dyDescent="0.15">
      <c r="A105" t="s">
        <v>4</v>
      </c>
      <c r="B105" t="s">
        <v>151</v>
      </c>
      <c r="C105" t="s">
        <v>23</v>
      </c>
      <c r="D105" s="24">
        <v>8815</v>
      </c>
      <c r="E105" s="33">
        <f>origin_widget_id_120708_sv_id_11_population_group_4924_population_collection_28[[#This Row],[Column1.individuals]]/SUM(origin_widget_id_120708_sv_id_11_population_group_4924_population_collection_28[Column1.individuals])</f>
        <v>0.10888496362266388</v>
      </c>
      <c r="F105" s="23" t="str">
        <f>TEXT(origin_widget_id_120708_sv_id_11_population_group_4924_population_collection_28[[#This Row],[Column1.individuals]],"#,###")&amp;"  ("&amp;(ROUND(origin_widget_id_120708_sv_id_11_population_group_4924_population_collection_28[[#This Row],[Column1]],2)*100)&amp;"%)"</f>
        <v>8,815  (11%)</v>
      </c>
    </row>
    <row r="106" spans="1:6" x14ac:dyDescent="0.15">
      <c r="A106" t="s">
        <v>55</v>
      </c>
      <c r="B106" t="s">
        <v>151</v>
      </c>
      <c r="C106" t="s">
        <v>23</v>
      </c>
      <c r="D106" s="24">
        <v>7149</v>
      </c>
      <c r="E106" s="33">
        <f>origin_widget_id_120708_sv_id_11_population_group_4924_population_collection_28[[#This Row],[Column1.individuals]]/SUM(origin_widget_id_120708_sv_id_11_population_group_4924_population_collection_28[Column1.individuals])</f>
        <v>8.8306137826253447E-2</v>
      </c>
      <c r="F106" s="23" t="str">
        <f>TEXT(origin_widget_id_120708_sv_id_11_population_group_4924_population_collection_28[[#This Row],[Column1.individuals]],"#,###")&amp;"  ("&amp;(ROUND(origin_widget_id_120708_sv_id_11_population_group_4924_population_collection_28[[#This Row],[Column1]],2)*100)&amp;"%)"</f>
        <v>7,149  (9%)</v>
      </c>
    </row>
    <row r="107" spans="1:6" x14ac:dyDescent="0.15">
      <c r="A107" t="s">
        <v>60</v>
      </c>
      <c r="B107" t="s">
        <v>151</v>
      </c>
      <c r="C107" t="s">
        <v>23</v>
      </c>
      <c r="D107" s="24">
        <v>3815</v>
      </c>
      <c r="E107" s="33">
        <f>origin_widget_id_120708_sv_id_11_population_group_4924_population_collection_28[[#This Row],[Column1.individuals]]/SUM(origin_widget_id_120708_sv_id_11_population_group_4924_population_collection_28[Column1.individuals])</f>
        <v>4.7123781760687773E-2</v>
      </c>
      <c r="F107" s="23" t="str">
        <f>TEXT(origin_widget_id_120708_sv_id_11_population_group_4924_population_collection_28[[#This Row],[Column1.individuals]],"#,###")&amp;"  ("&amp;(ROUND(origin_widget_id_120708_sv_id_11_population_group_4924_population_collection_28[[#This Row],[Column1]],2)*100)&amp;"%)"</f>
        <v>3,815  (5%)</v>
      </c>
    </row>
    <row r="108" spans="1:6" x14ac:dyDescent="0.15">
      <c r="A108" t="s">
        <v>0</v>
      </c>
      <c r="B108" t="s">
        <v>151</v>
      </c>
      <c r="C108" t="s">
        <v>23</v>
      </c>
      <c r="D108" s="24">
        <v>3781</v>
      </c>
      <c r="E108" s="33">
        <f>origin_widget_id_120708_sv_id_11_population_group_4924_population_collection_28[[#This Row],[Column1.individuals]]/SUM(origin_widget_id_120708_sv_id_11_population_group_4924_population_collection_28[Column1.individuals])</f>
        <v>4.6703805724026333E-2</v>
      </c>
      <c r="F108" s="23" t="str">
        <f>TEXT(origin_widget_id_120708_sv_id_11_population_group_4924_population_collection_28[[#This Row],[Column1.individuals]],"#,###")&amp;"  ("&amp;(ROUND(origin_widget_id_120708_sv_id_11_population_group_4924_population_collection_28[[#This Row],[Column1]],2)*100)&amp;"%)"</f>
        <v>3,781  (5%)</v>
      </c>
    </row>
    <row r="109" spans="1:6" x14ac:dyDescent="0.15">
      <c r="A109" t="s">
        <v>79</v>
      </c>
      <c r="B109" t="s">
        <v>151</v>
      </c>
      <c r="C109" t="s">
        <v>23</v>
      </c>
      <c r="D109" s="24">
        <v>3316</v>
      </c>
      <c r="E109" s="33">
        <f>origin_widget_id_120708_sv_id_11_population_group_4924_population_collection_28[[#This Row],[Column1.individuals]]/SUM(origin_widget_id_120708_sv_id_11_population_group_4924_population_collection_28[Column1.individuals])</f>
        <v>4.096001581086256E-2</v>
      </c>
      <c r="F109" s="23" t="str">
        <f>TEXT(origin_widget_id_120708_sv_id_11_population_group_4924_population_collection_28[[#This Row],[Column1.individuals]],"#,###")&amp;"  ("&amp;(ROUND(origin_widget_id_120708_sv_id_11_population_group_4924_population_collection_28[[#This Row],[Column1]],2)*100)&amp;"%)"</f>
        <v>3,316  (4%)</v>
      </c>
    </row>
    <row r="110" spans="1:6" x14ac:dyDescent="0.15">
      <c r="A110" t="s">
        <v>62</v>
      </c>
      <c r="B110" t="s">
        <v>151</v>
      </c>
      <c r="C110" t="s">
        <v>23</v>
      </c>
      <c r="D110" s="24">
        <v>3300</v>
      </c>
      <c r="E110" s="33">
        <f>origin_widget_id_120708_sv_id_11_population_group_4924_population_collection_28[[#This Row],[Column1.individuals]]/SUM(origin_widget_id_120708_sv_id_11_population_group_4924_population_collection_28[Column1.individuals])</f>
        <v>4.0762380028904234E-2</v>
      </c>
      <c r="F110" s="23" t="str">
        <f>TEXT(origin_widget_id_120708_sv_id_11_population_group_4924_population_collection_28[[#This Row],[Column1.individuals]],"#,###")&amp;"  ("&amp;(ROUND(origin_widget_id_120708_sv_id_11_population_group_4924_population_collection_28[[#This Row],[Column1]],2)*100)&amp;"%)"</f>
        <v>3,300  (4%)</v>
      </c>
    </row>
    <row r="111" spans="1:6" x14ac:dyDescent="0.15">
      <c r="A111" t="s">
        <v>56</v>
      </c>
      <c r="B111" t="s">
        <v>151</v>
      </c>
      <c r="C111" t="s">
        <v>23</v>
      </c>
      <c r="D111" s="24">
        <v>3259</v>
      </c>
      <c r="E111" s="33">
        <f>origin_widget_id_120708_sv_id_11_population_group_4924_population_collection_28[[#This Row],[Column1.individuals]]/SUM(origin_widget_id_120708_sv_id_11_population_group_4924_population_collection_28[Column1.individuals])</f>
        <v>4.0255938337636028E-2</v>
      </c>
      <c r="F111" s="23" t="str">
        <f>TEXT(origin_widget_id_120708_sv_id_11_population_group_4924_population_collection_28[[#This Row],[Column1.individuals]],"#,###")&amp;"  ("&amp;(ROUND(origin_widget_id_120708_sv_id_11_population_group_4924_population_collection_28[[#This Row],[Column1]],2)*100)&amp;"%)"</f>
        <v>3,259  (4%)</v>
      </c>
    </row>
    <row r="112" spans="1:6" x14ac:dyDescent="0.15">
      <c r="A112" t="s">
        <v>58</v>
      </c>
      <c r="B112" t="s">
        <v>151</v>
      </c>
      <c r="C112" t="s">
        <v>23</v>
      </c>
      <c r="D112" s="24">
        <v>3203</v>
      </c>
      <c r="E112" s="33">
        <f>origin_widget_id_120708_sv_id_11_population_group_4924_population_collection_28[[#This Row],[Column1.individuals]]/SUM(origin_widget_id_120708_sv_id_11_population_group_4924_population_collection_28[Column1.individuals])</f>
        <v>3.9564213100781898E-2</v>
      </c>
      <c r="F112" s="23" t="str">
        <f>TEXT(origin_widget_id_120708_sv_id_11_population_group_4924_population_collection_28[[#This Row],[Column1.individuals]],"#,###")&amp;"  ("&amp;(ROUND(origin_widget_id_120708_sv_id_11_population_group_4924_population_collection_28[[#This Row],[Column1]],2)*100)&amp;"%)"</f>
        <v>3,203  (4%)</v>
      </c>
    </row>
    <row r="113" spans="1:6" x14ac:dyDescent="0.15">
      <c r="A113" t="s">
        <v>57</v>
      </c>
      <c r="B113" t="s">
        <v>151</v>
      </c>
      <c r="C113" t="s">
        <v>23</v>
      </c>
      <c r="D113" s="24">
        <v>2853</v>
      </c>
      <c r="E113" s="33">
        <f>origin_widget_id_120708_sv_id_11_population_group_4924_population_collection_28[[#This Row],[Column1.individuals]]/SUM(origin_widget_id_120708_sv_id_11_population_group_4924_population_collection_28[Column1.individuals])</f>
        <v>3.5240930370443568E-2</v>
      </c>
      <c r="F113" s="23" t="str">
        <f>TEXT(origin_widget_id_120708_sv_id_11_population_group_4924_population_collection_28[[#This Row],[Column1.individuals]],"#,###")&amp;"  ("&amp;(ROUND(origin_widget_id_120708_sv_id_11_population_group_4924_population_collection_28[[#This Row],[Column1]],2)*100)&amp;"%)"</f>
        <v>2,853  (4%)</v>
      </c>
    </row>
    <row r="114" spans="1:6" x14ac:dyDescent="0.15">
      <c r="A114" t="s">
        <v>63</v>
      </c>
      <c r="B114" t="s">
        <v>151</v>
      </c>
      <c r="C114" t="s">
        <v>23</v>
      </c>
      <c r="D114" s="24">
        <v>2850</v>
      </c>
      <c r="E114" s="33">
        <f>origin_widget_id_120708_sv_id_11_population_group_4924_population_collection_28[[#This Row],[Column1.individuals]]/SUM(origin_widget_id_120708_sv_id_11_population_group_4924_population_collection_28[Column1.individuals])</f>
        <v>3.5203873661326386E-2</v>
      </c>
      <c r="F114" s="23" t="str">
        <f>TEXT(origin_widget_id_120708_sv_id_11_population_group_4924_population_collection_28[[#This Row],[Column1.individuals]],"#,###")&amp;"  ("&amp;(ROUND(origin_widget_id_120708_sv_id_11_population_group_4924_population_collection_28[[#This Row],[Column1]],2)*100)&amp;"%)"</f>
        <v>2,850  (4%)</v>
      </c>
    </row>
    <row r="115" spans="1:6" x14ac:dyDescent="0.15">
      <c r="A115" t="s">
        <v>59</v>
      </c>
      <c r="B115" t="s">
        <v>151</v>
      </c>
      <c r="C115" t="s">
        <v>23</v>
      </c>
      <c r="D115" s="24">
        <v>1848</v>
      </c>
      <c r="E115" s="33">
        <f>origin_widget_id_120708_sv_id_11_population_group_4924_population_collection_28[[#This Row],[Column1.individuals]]/SUM(origin_widget_id_120708_sv_id_11_population_group_4924_population_collection_28[Column1.individuals])</f>
        <v>2.282693281618637E-2</v>
      </c>
      <c r="F115" s="23" t="str">
        <f>TEXT(origin_widget_id_120708_sv_id_11_population_group_4924_population_collection_28[[#This Row],[Column1.individuals]],"#,###")&amp;"  ("&amp;(ROUND(origin_widget_id_120708_sv_id_11_population_group_4924_population_collection_28[[#This Row],[Column1]],2)*100)&amp;"%)"</f>
        <v>1,848  (2%)</v>
      </c>
    </row>
    <row r="116" spans="1:6" x14ac:dyDescent="0.15">
      <c r="A116" t="s">
        <v>64</v>
      </c>
      <c r="B116" t="s">
        <v>151</v>
      </c>
      <c r="C116" t="s">
        <v>23</v>
      </c>
      <c r="D116" s="24">
        <v>1296</v>
      </c>
      <c r="E116" s="33">
        <f>origin_widget_id_120708_sv_id_11_population_group_4924_population_collection_28[[#This Row],[Column1.individuals]]/SUM(origin_widget_id_120708_sv_id_11_population_group_4924_population_collection_28[Column1.individuals])</f>
        <v>1.6008498338624208E-2</v>
      </c>
      <c r="F116" s="23" t="str">
        <f>TEXT(origin_widget_id_120708_sv_id_11_population_group_4924_population_collection_28[[#This Row],[Column1.individuals]],"#,###")&amp;"  ("&amp;(ROUND(origin_widget_id_120708_sv_id_11_population_group_4924_population_collection_28[[#This Row],[Column1]],2)*100)&amp;"%)"</f>
        <v>1,296  (2%)</v>
      </c>
    </row>
    <row r="117" spans="1:6" x14ac:dyDescent="0.15">
      <c r="A117" t="s">
        <v>67</v>
      </c>
      <c r="B117" t="s">
        <v>151</v>
      </c>
      <c r="C117" t="s">
        <v>23</v>
      </c>
      <c r="D117" s="24">
        <v>1006</v>
      </c>
      <c r="E117" s="33">
        <f>origin_widget_id_120708_sv_id_11_population_group_4924_population_collection_28[[#This Row],[Column1.individuals]]/SUM(origin_widget_id_120708_sv_id_11_population_group_4924_population_collection_28[Column1.individuals])</f>
        <v>1.2426349790629593E-2</v>
      </c>
      <c r="F117" s="23" t="str">
        <f>TEXT(origin_widget_id_120708_sv_id_11_population_group_4924_population_collection_28[[#This Row],[Column1.individuals]],"#,###")&amp;"  ("&amp;(ROUND(origin_widget_id_120708_sv_id_11_population_group_4924_population_collection_28[[#This Row],[Column1]],2)*100)&amp;"%)"</f>
        <v>1,006  (1%)</v>
      </c>
    </row>
    <row r="118" spans="1:6" x14ac:dyDescent="0.15">
      <c r="A118" t="s">
        <v>80</v>
      </c>
      <c r="B118" t="s">
        <v>151</v>
      </c>
      <c r="C118" t="s">
        <v>23</v>
      </c>
      <c r="D118" s="24">
        <v>811</v>
      </c>
      <c r="E118" s="33">
        <f>origin_widget_id_120708_sv_id_11_population_group_4924_population_collection_28[[#This Row],[Column1.individuals]]/SUM(origin_widget_id_120708_sv_id_11_population_group_4924_population_collection_28[Column1.individuals])</f>
        <v>1.0017663698012526E-2</v>
      </c>
      <c r="F118" s="23" t="str">
        <f>TEXT(origin_widget_id_120708_sv_id_11_population_group_4924_population_collection_28[[#This Row],[Column1.individuals]],"#,###")&amp;"  ("&amp;(ROUND(origin_widget_id_120708_sv_id_11_population_group_4924_population_collection_28[[#This Row],[Column1]],2)*100)&amp;"%)"</f>
        <v>811  (1%)</v>
      </c>
    </row>
    <row r="119" spans="1:6" x14ac:dyDescent="0.15">
      <c r="A119" t="s">
        <v>65</v>
      </c>
      <c r="B119" t="s">
        <v>151</v>
      </c>
      <c r="C119" t="s">
        <v>23</v>
      </c>
      <c r="D119" s="24">
        <v>510</v>
      </c>
      <c r="E119" s="33">
        <f>origin_widget_id_120708_sv_id_11_population_group_4924_population_collection_28[[#This Row],[Column1.individuals]]/SUM(origin_widget_id_120708_sv_id_11_population_group_4924_population_collection_28[Column1.individuals])</f>
        <v>6.2996405499215636E-3</v>
      </c>
      <c r="F119" s="23" t="str">
        <f>TEXT(origin_widget_id_120708_sv_id_11_population_group_4924_population_collection_28[[#This Row],[Column1.individuals]],"#,###")&amp;"  ("&amp;(ROUND(origin_widget_id_120708_sv_id_11_population_group_4924_population_collection_28[[#This Row],[Column1]],2)*100)&amp;"%)"</f>
        <v>510  (1%)</v>
      </c>
    </row>
    <row r="120" spans="1:6" x14ac:dyDescent="0.15">
      <c r="A120" t="s">
        <v>71</v>
      </c>
      <c r="B120" t="s">
        <v>151</v>
      </c>
      <c r="C120" t="s">
        <v>23</v>
      </c>
      <c r="D120" s="24">
        <v>361</v>
      </c>
      <c r="E120" s="33">
        <f>origin_widget_id_120708_sv_id_11_population_group_4924_population_collection_28[[#This Row],[Column1.individuals]]/SUM(origin_widget_id_120708_sv_id_11_population_group_4924_population_collection_28[Column1.individuals])</f>
        <v>4.4591573304346753E-3</v>
      </c>
      <c r="F120" s="23" t="str">
        <f>TEXT(origin_widget_id_120708_sv_id_11_population_group_4924_population_collection_28[[#This Row],[Column1.individuals]],"#,###")&amp;"  ("&amp;(ROUND(origin_widget_id_120708_sv_id_11_population_group_4924_population_collection_28[[#This Row],[Column1]],2)*100)&amp;"%)"</f>
        <v>361  (0%)</v>
      </c>
    </row>
    <row r="121" spans="1:6" x14ac:dyDescent="0.15">
      <c r="A121" t="s">
        <v>72</v>
      </c>
      <c r="B121" t="s">
        <v>151</v>
      </c>
      <c r="C121" t="s">
        <v>23</v>
      </c>
      <c r="D121" s="24">
        <v>304</v>
      </c>
      <c r="E121" s="33">
        <f>origin_widget_id_120708_sv_id_11_population_group_4924_population_collection_28[[#This Row],[Column1.individuals]]/SUM(origin_widget_id_120708_sv_id_11_population_group_4924_population_collection_28[Column1.individuals])</f>
        <v>3.7550798572081475E-3</v>
      </c>
      <c r="F121" s="23" t="str">
        <f>TEXT(origin_widget_id_120708_sv_id_11_population_group_4924_population_collection_28[[#This Row],[Column1.individuals]],"#,###")&amp;"  ("&amp;(ROUND(origin_widget_id_120708_sv_id_11_population_group_4924_population_collection_28[[#This Row],[Column1]],2)*100)&amp;"%)"</f>
        <v>304  (0%)</v>
      </c>
    </row>
    <row r="122" spans="1:6" x14ac:dyDescent="0.15">
      <c r="A122" t="s">
        <v>69</v>
      </c>
      <c r="B122" t="s">
        <v>151</v>
      </c>
      <c r="C122" t="s">
        <v>23</v>
      </c>
      <c r="D122" s="24">
        <v>302</v>
      </c>
      <c r="E122" s="33">
        <f>origin_widget_id_120708_sv_id_11_population_group_4924_population_collection_28[[#This Row],[Column1.individuals]]/SUM(origin_widget_id_120708_sv_id_11_population_group_4924_population_collection_28[Column1.individuals])</f>
        <v>3.7303753844633572E-3</v>
      </c>
      <c r="F122" s="23" t="str">
        <f>TEXT(origin_widget_id_120708_sv_id_11_population_group_4924_population_collection_28[[#This Row],[Column1.individuals]],"#,###")&amp;"  ("&amp;(ROUND(origin_widget_id_120708_sv_id_11_population_group_4924_population_collection_28[[#This Row],[Column1]],2)*100)&amp;"%)"</f>
        <v>302  (0%)</v>
      </c>
    </row>
    <row r="123" spans="1:6" x14ac:dyDescent="0.15">
      <c r="A123" t="s">
        <v>70</v>
      </c>
      <c r="B123" t="s">
        <v>151</v>
      </c>
      <c r="C123" t="s">
        <v>23</v>
      </c>
      <c r="D123" s="24">
        <v>202</v>
      </c>
      <c r="E123" s="33">
        <f>origin_widget_id_120708_sv_id_11_population_group_4924_population_collection_28[[#This Row],[Column1.individuals]]/SUM(origin_widget_id_120708_sv_id_11_population_group_4924_population_collection_28[Column1.individuals])</f>
        <v>2.495151747223835E-3</v>
      </c>
      <c r="F123" s="23" t="str">
        <f>TEXT(origin_widget_id_120708_sv_id_11_population_group_4924_population_collection_28[[#This Row],[Column1.individuals]],"#,###")&amp;"  ("&amp;(ROUND(origin_widget_id_120708_sv_id_11_population_group_4924_population_collection_28[[#This Row],[Column1]],2)*100)&amp;"%)"</f>
        <v>202  (0%)</v>
      </c>
    </row>
    <row r="124" spans="1:6" x14ac:dyDescent="0.15">
      <c r="A124" t="s">
        <v>74</v>
      </c>
      <c r="B124" t="s">
        <v>151</v>
      </c>
      <c r="C124" t="s">
        <v>23</v>
      </c>
      <c r="D124" s="24">
        <v>180</v>
      </c>
      <c r="E124" s="33">
        <f>origin_widget_id_120708_sv_id_11_population_group_4924_population_collection_28[[#This Row],[Column1.individuals]]/SUM(origin_widget_id_120708_sv_id_11_population_group_4924_population_collection_28[Column1.individuals])</f>
        <v>2.2234025470311402E-3</v>
      </c>
      <c r="F124" s="23" t="str">
        <f>TEXT(origin_widget_id_120708_sv_id_11_population_group_4924_population_collection_28[[#This Row],[Column1.individuals]],"#,###")&amp;"  ("&amp;(ROUND(origin_widget_id_120708_sv_id_11_population_group_4924_population_collection_28[[#This Row],[Column1]],2)*100)&amp;"%)"</f>
        <v>180  (0%)</v>
      </c>
    </row>
    <row r="125" spans="1:6" x14ac:dyDescent="0.15">
      <c r="A125" t="s">
        <v>82</v>
      </c>
      <c r="B125" t="s">
        <v>39</v>
      </c>
      <c r="C125" t="s">
        <v>23</v>
      </c>
      <c r="D125" s="24">
        <v>168</v>
      </c>
      <c r="E125" s="33">
        <f>origin_widget_id_120708_sv_id_11_population_group_4924_population_collection_28[[#This Row],[Column1.individuals]]/SUM(origin_widget_id_120708_sv_id_11_population_group_4924_population_collection_28[Column1.individuals])</f>
        <v>2.0751757105623974E-3</v>
      </c>
      <c r="F125" s="23" t="str">
        <f>TEXT(origin_widget_id_120708_sv_id_11_population_group_4924_population_collection_28[[#This Row],[Column1.individuals]],"#,###")&amp;"  ("&amp;(ROUND(origin_widget_id_120708_sv_id_11_population_group_4924_population_collection_28[[#This Row],[Column1]],2)*100)&amp;"%)"</f>
        <v>168  (0%)</v>
      </c>
    </row>
    <row r="126" spans="1:6" x14ac:dyDescent="0.15">
      <c r="A126" t="s">
        <v>66</v>
      </c>
      <c r="B126" t="s">
        <v>151</v>
      </c>
      <c r="C126" t="s">
        <v>23</v>
      </c>
      <c r="D126" s="24">
        <v>167</v>
      </c>
      <c r="E126" s="33">
        <f>origin_widget_id_120708_sv_id_11_population_group_4924_population_collection_28[[#This Row],[Column1.individuals]]/SUM(origin_widget_id_120708_sv_id_11_population_group_4924_population_collection_28[Column1.individuals])</f>
        <v>2.062823474190002E-3</v>
      </c>
      <c r="F126" s="23" t="str">
        <f>TEXT(origin_widget_id_120708_sv_id_11_population_group_4924_population_collection_28[[#This Row],[Column1.individuals]],"#,###")&amp;"  ("&amp;(ROUND(origin_widget_id_120708_sv_id_11_population_group_4924_population_collection_28[[#This Row],[Column1]],2)*100)&amp;"%)"</f>
        <v>167  (0%)</v>
      </c>
    </row>
    <row r="127" spans="1:6" x14ac:dyDescent="0.15">
      <c r="A127" t="s">
        <v>73</v>
      </c>
      <c r="B127" t="s">
        <v>151</v>
      </c>
      <c r="C127" t="s">
        <v>23</v>
      </c>
      <c r="D127" s="24">
        <v>166</v>
      </c>
      <c r="E127" s="33">
        <f>origin_widget_id_120708_sv_id_11_population_group_4924_population_collection_28[[#This Row],[Column1.individuals]]/SUM(origin_widget_id_120708_sv_id_11_population_group_4924_population_collection_28[Column1.individuals])</f>
        <v>2.0504712378176071E-3</v>
      </c>
      <c r="F127" s="23" t="str">
        <f>TEXT(origin_widget_id_120708_sv_id_11_population_group_4924_population_collection_28[[#This Row],[Column1.individuals]],"#,###")&amp;"  ("&amp;(ROUND(origin_widget_id_120708_sv_id_11_population_group_4924_population_collection_28[[#This Row],[Column1]],2)*100)&amp;"%)"</f>
        <v>166  (0%)</v>
      </c>
    </row>
    <row r="128" spans="1:6" x14ac:dyDescent="0.15">
      <c r="A128" t="s">
        <v>68</v>
      </c>
      <c r="B128" t="s">
        <v>151</v>
      </c>
      <c r="C128" t="s">
        <v>23</v>
      </c>
      <c r="D128" s="24">
        <v>128</v>
      </c>
      <c r="E128" s="33">
        <f>origin_widget_id_120708_sv_id_11_population_group_4924_population_collection_28[[#This Row],[Column1.individuals]]/SUM(origin_widget_id_120708_sv_id_11_population_group_4924_population_collection_28[Column1.individuals])</f>
        <v>1.5810862556665884E-3</v>
      </c>
      <c r="F128" s="23" t="str">
        <f>TEXT(origin_widget_id_120708_sv_id_11_population_group_4924_population_collection_28[[#This Row],[Column1.individuals]],"#,###")&amp;"  ("&amp;(ROUND(origin_widget_id_120708_sv_id_11_population_group_4924_population_collection_28[[#This Row],[Column1]],2)*100)&amp;"%)"</f>
        <v>128  (0%)</v>
      </c>
    </row>
    <row r="129" spans="1:6" x14ac:dyDescent="0.15">
      <c r="A129" t="s">
        <v>81</v>
      </c>
      <c r="B129" t="s">
        <v>151</v>
      </c>
      <c r="C129" t="s">
        <v>23</v>
      </c>
      <c r="D129" s="24">
        <v>89</v>
      </c>
      <c r="E129" s="33">
        <f>origin_widget_id_120708_sv_id_11_population_group_4924_population_collection_28[[#This Row],[Column1.individuals]]/SUM(origin_widget_id_120708_sv_id_11_population_group_4924_population_collection_28[Column1.individuals])</f>
        <v>1.0993490371431747E-3</v>
      </c>
      <c r="F129" s="23" t="str">
        <f>TEXT(origin_widget_id_120708_sv_id_11_population_group_4924_population_collection_28[[#This Row],[Column1.individuals]],"#,###")&amp;"  ("&amp;(ROUND(origin_widget_id_120708_sv_id_11_population_group_4924_population_collection_28[[#This Row],[Column1]],2)*100)&amp;"%)"</f>
        <v>89  (0%)</v>
      </c>
    </row>
    <row r="130" spans="1:6" x14ac:dyDescent="0.15">
      <c r="A130" t="s">
        <v>83</v>
      </c>
      <c r="B130" t="s">
        <v>75</v>
      </c>
      <c r="C130" t="s">
        <v>23</v>
      </c>
      <c r="D130" s="24">
        <v>89</v>
      </c>
      <c r="E130" s="33">
        <f>origin_widget_id_120708_sv_id_11_population_group_4924_population_collection_28[[#This Row],[Column1.individuals]]/SUM(origin_widget_id_120708_sv_id_11_population_group_4924_population_collection_28[Column1.individuals])</f>
        <v>1.0993490371431747E-3</v>
      </c>
      <c r="F130" s="23" t="str">
        <f>TEXT(origin_widget_id_120708_sv_id_11_population_group_4924_population_collection_28[[#This Row],[Column1.individuals]],"#,###")&amp;"  ("&amp;(ROUND(origin_widget_id_120708_sv_id_11_population_group_4924_population_collection_28[[#This Row],[Column1]],2)*100)&amp;"%)"</f>
        <v>89  (0%)</v>
      </c>
    </row>
    <row r="131" spans="1:6" x14ac:dyDescent="0.15">
      <c r="A131" t="s">
        <v>90</v>
      </c>
      <c r="B131" t="s">
        <v>106</v>
      </c>
      <c r="C131" t="s">
        <v>23</v>
      </c>
      <c r="D131" s="24">
        <v>57</v>
      </c>
      <c r="E131" s="33">
        <f>origin_widget_id_120708_sv_id_11_population_group_4924_population_collection_28[[#This Row],[Column1.individuals]]/SUM(origin_widget_id_120708_sv_id_11_population_group_4924_population_collection_28[Column1.individuals])</f>
        <v>7.0407747322652763E-4</v>
      </c>
      <c r="F131" s="23" t="str">
        <f>TEXT(origin_widget_id_120708_sv_id_11_population_group_4924_population_collection_28[[#This Row],[Column1.individuals]],"#,###")&amp;"  ("&amp;(ROUND(origin_widget_id_120708_sv_id_11_population_group_4924_population_collection_28[[#This Row],[Column1]],2)*100)&amp;"%)"</f>
        <v>57  (0%)</v>
      </c>
    </row>
    <row r="132" spans="1:6" x14ac:dyDescent="0.15">
      <c r="A132" t="s">
        <v>85</v>
      </c>
      <c r="B132" t="s">
        <v>106</v>
      </c>
      <c r="C132" t="s">
        <v>23</v>
      </c>
      <c r="D132" s="24">
        <v>39</v>
      </c>
      <c r="E132" s="33">
        <f>origin_widget_id_120708_sv_id_11_population_group_4924_population_collection_28[[#This Row],[Column1.individuals]]/SUM(origin_widget_id_120708_sv_id_11_population_group_4924_population_collection_28[Column1.individuals])</f>
        <v>4.8173721852341365E-4</v>
      </c>
      <c r="F132" s="23" t="str">
        <f>TEXT(origin_widget_id_120708_sv_id_11_population_group_4924_population_collection_28[[#This Row],[Column1.individuals]],"#,###")&amp;"  ("&amp;(ROUND(origin_widget_id_120708_sv_id_11_population_group_4924_population_collection_28[[#This Row],[Column1]],2)*100)&amp;"%)"</f>
        <v>39  (0%)</v>
      </c>
    </row>
    <row r="133" spans="1:6" x14ac:dyDescent="0.15">
      <c r="A133" t="s">
        <v>84</v>
      </c>
      <c r="B133" t="s">
        <v>106</v>
      </c>
      <c r="C133" t="s">
        <v>23</v>
      </c>
      <c r="D133" s="24">
        <v>37</v>
      </c>
      <c r="E133" s="33">
        <f>origin_widget_id_120708_sv_id_11_population_group_4924_population_collection_28[[#This Row],[Column1.individuals]]/SUM(origin_widget_id_120708_sv_id_11_population_group_4924_population_collection_28[Column1.individuals])</f>
        <v>4.5703274577862322E-4</v>
      </c>
      <c r="F133" s="23" t="str">
        <f>TEXT(origin_widget_id_120708_sv_id_11_population_group_4924_population_collection_28[[#This Row],[Column1.individuals]],"#,###")&amp;"  ("&amp;(ROUND(origin_widget_id_120708_sv_id_11_population_group_4924_population_collection_28[[#This Row],[Column1]],2)*100)&amp;"%)"</f>
        <v>37  (0%)</v>
      </c>
    </row>
    <row r="134" spans="1:6" x14ac:dyDescent="0.15">
      <c r="A134" t="s">
        <v>148</v>
      </c>
      <c r="B134" t="s">
        <v>106</v>
      </c>
      <c r="C134" t="s">
        <v>23</v>
      </c>
      <c r="D134" s="24">
        <v>37</v>
      </c>
      <c r="E134" s="33">
        <f>origin_widget_id_120708_sv_id_11_population_group_4924_population_collection_28[[#This Row],[Column1.individuals]]/SUM(origin_widget_id_120708_sv_id_11_population_group_4924_population_collection_28[Column1.individuals])</f>
        <v>4.5703274577862322E-4</v>
      </c>
      <c r="F134" s="23" t="str">
        <f>TEXT(origin_widget_id_120708_sv_id_11_population_group_4924_population_collection_28[[#This Row],[Column1.individuals]],"#,###")&amp;"  ("&amp;(ROUND(origin_widget_id_120708_sv_id_11_population_group_4924_population_collection_28[[#This Row],[Column1]],2)*100)&amp;"%)"</f>
        <v>37  (0%)</v>
      </c>
    </row>
    <row r="135" spans="1:6" x14ac:dyDescent="0.15">
      <c r="A135" t="s">
        <v>76</v>
      </c>
      <c r="B135" t="s">
        <v>151</v>
      </c>
      <c r="C135" t="s">
        <v>23</v>
      </c>
      <c r="D135" s="24">
        <v>34</v>
      </c>
      <c r="E135" s="33">
        <f>origin_widget_id_120708_sv_id_11_population_group_4924_population_collection_28[[#This Row],[Column1.individuals]]/SUM(origin_widget_id_120708_sv_id_11_population_group_4924_population_collection_28[Column1.individuals])</f>
        <v>4.1997603666143758E-4</v>
      </c>
      <c r="F135" s="23" t="str">
        <f>TEXT(origin_widget_id_120708_sv_id_11_population_group_4924_population_collection_28[[#This Row],[Column1.individuals]],"#,###")&amp;"  ("&amp;(ROUND(origin_widget_id_120708_sv_id_11_population_group_4924_population_collection_28[[#This Row],[Column1]],2)*100)&amp;"%)"</f>
        <v>34  (0%)</v>
      </c>
    </row>
    <row r="136" spans="1:6" x14ac:dyDescent="0.15">
      <c r="A136" t="s">
        <v>86</v>
      </c>
      <c r="B136" t="s">
        <v>106</v>
      </c>
      <c r="C136" t="s">
        <v>23</v>
      </c>
      <c r="D136" s="24">
        <v>31</v>
      </c>
      <c r="E136" s="33">
        <f>origin_widget_id_120708_sv_id_11_population_group_4924_population_collection_28[[#This Row],[Column1.individuals]]/SUM(origin_widget_id_120708_sv_id_11_population_group_4924_population_collection_28[Column1.individuals])</f>
        <v>3.8291932754425188E-4</v>
      </c>
      <c r="F136" s="23" t="str">
        <f>TEXT(origin_widget_id_120708_sv_id_11_population_group_4924_population_collection_28[[#This Row],[Column1.individuals]],"#,###")&amp;"  ("&amp;(ROUND(origin_widget_id_120708_sv_id_11_population_group_4924_population_collection_28[[#This Row],[Column1]],2)*100)&amp;"%)"</f>
        <v>31  (0%)</v>
      </c>
    </row>
    <row r="137" spans="1:6" x14ac:dyDescent="0.15">
      <c r="A137" t="s">
        <v>77</v>
      </c>
      <c r="B137" t="s">
        <v>151</v>
      </c>
      <c r="C137" t="s">
        <v>23</v>
      </c>
      <c r="D137" s="24">
        <v>31</v>
      </c>
      <c r="E137" s="33">
        <f>origin_widget_id_120708_sv_id_11_population_group_4924_population_collection_28[[#This Row],[Column1.individuals]]/SUM(origin_widget_id_120708_sv_id_11_population_group_4924_population_collection_28[Column1.individuals])</f>
        <v>3.8291932754425188E-4</v>
      </c>
      <c r="F137" s="23" t="str">
        <f>TEXT(origin_widget_id_120708_sv_id_11_population_group_4924_population_collection_28[[#This Row],[Column1.individuals]],"#,###")&amp;"  ("&amp;(ROUND(origin_widget_id_120708_sv_id_11_population_group_4924_population_collection_28[[#This Row],[Column1]],2)*100)&amp;"%)"</f>
        <v>31  (0%)</v>
      </c>
    </row>
    <row r="138" spans="1:6" x14ac:dyDescent="0.15">
      <c r="A138" t="s">
        <v>149</v>
      </c>
      <c r="B138" t="s">
        <v>106</v>
      </c>
      <c r="C138" t="s">
        <v>23</v>
      </c>
      <c r="D138" s="24">
        <v>15</v>
      </c>
      <c r="E138" s="33">
        <f>origin_widget_id_120708_sv_id_11_population_group_4924_population_collection_28[[#This Row],[Column1.individuals]]/SUM(origin_widget_id_120708_sv_id_11_population_group_4924_population_collection_28[Column1.individuals])</f>
        <v>1.8528354558592833E-4</v>
      </c>
      <c r="F138" s="23" t="str">
        <f>TEXT(origin_widget_id_120708_sv_id_11_population_group_4924_population_collection_28[[#This Row],[Column1.individuals]],"#,###")&amp;"  ("&amp;(ROUND(origin_widget_id_120708_sv_id_11_population_group_4924_population_collection_28[[#This Row],[Column1]],2)*100)&amp;"%)"</f>
        <v>15  (0%)</v>
      </c>
    </row>
    <row r="139" spans="1:6" x14ac:dyDescent="0.15">
      <c r="A139" t="s">
        <v>87</v>
      </c>
      <c r="B139" t="s">
        <v>22</v>
      </c>
      <c r="C139" t="s">
        <v>23</v>
      </c>
      <c r="D139" s="24">
        <v>8</v>
      </c>
      <c r="E139" s="33">
        <f>origin_widget_id_120708_sv_id_11_population_group_4924_population_collection_28[[#This Row],[Column1.individuals]]/SUM(origin_widget_id_120708_sv_id_11_population_group_4924_population_collection_28[Column1.individuals])</f>
        <v>9.8817890979161773E-5</v>
      </c>
      <c r="F139" s="23" t="str">
        <f>TEXT(origin_widget_id_120708_sv_id_11_population_group_4924_population_collection_28[[#This Row],[Column1.individuals]],"#,###")&amp;"  ("&amp;(ROUND(origin_widget_id_120708_sv_id_11_population_group_4924_population_collection_28[[#This Row],[Column1]],2)*100)&amp;"%)"</f>
        <v>8  (0%)</v>
      </c>
    </row>
    <row r="140" spans="1:6" x14ac:dyDescent="0.15">
      <c r="A140" t="s">
        <v>88</v>
      </c>
      <c r="B140" t="s">
        <v>106</v>
      </c>
      <c r="C140" t="s">
        <v>23</v>
      </c>
      <c r="D140" s="24">
        <v>7</v>
      </c>
      <c r="E140" s="33">
        <f>origin_widget_id_120708_sv_id_11_population_group_4924_population_collection_28[[#This Row],[Column1.individuals]]/SUM(origin_widget_id_120708_sv_id_11_population_group_4924_population_collection_28[Column1.individuals])</f>
        <v>8.6465654606766558E-5</v>
      </c>
      <c r="F140" s="23" t="str">
        <f>TEXT(origin_widget_id_120708_sv_id_11_population_group_4924_population_collection_28[[#This Row],[Column1.individuals]],"#,###")&amp;"  ("&amp;(ROUND(origin_widget_id_120708_sv_id_11_population_group_4924_population_collection_28[[#This Row],[Column1]],2)*100)&amp;"%)"</f>
        <v>7  (0%)</v>
      </c>
    </row>
    <row r="141" spans="1:6" x14ac:dyDescent="0.15">
      <c r="A141" t="s">
        <v>92</v>
      </c>
      <c r="B141" t="s">
        <v>106</v>
      </c>
      <c r="C141" t="s">
        <v>23</v>
      </c>
      <c r="D141" s="24">
        <v>5</v>
      </c>
      <c r="E141" s="33">
        <f>origin_widget_id_120708_sv_id_11_population_group_4924_population_collection_28[[#This Row],[Column1.individuals]]/SUM(origin_widget_id_120708_sv_id_11_population_group_4924_population_collection_28[Column1.individuals])</f>
        <v>6.1761181861976115E-5</v>
      </c>
      <c r="F141" s="23" t="str">
        <f>TEXT(origin_widget_id_120708_sv_id_11_population_group_4924_population_collection_28[[#This Row],[Column1.individuals]],"#,###")&amp;"  ("&amp;(ROUND(origin_widget_id_120708_sv_id_11_population_group_4924_population_collection_28[[#This Row],[Column1]],2)*100)&amp;"%)"</f>
        <v>5  (0%)</v>
      </c>
    </row>
    <row r="142" spans="1:6" x14ac:dyDescent="0.15">
      <c r="A142" t="s">
        <v>94</v>
      </c>
      <c r="B142" t="s">
        <v>106</v>
      </c>
      <c r="C142" t="s">
        <v>23</v>
      </c>
      <c r="D142" s="24">
        <v>4</v>
      </c>
      <c r="E142" s="33">
        <f>origin_widget_id_120708_sv_id_11_population_group_4924_population_collection_28[[#This Row],[Column1.individuals]]/SUM(origin_widget_id_120708_sv_id_11_population_group_4924_population_collection_28[Column1.individuals])</f>
        <v>4.9408945489580887E-5</v>
      </c>
      <c r="F142" s="23" t="str">
        <f>TEXT(origin_widget_id_120708_sv_id_11_population_group_4924_population_collection_28[[#This Row],[Column1.individuals]],"#,###")&amp;"  ("&amp;(ROUND(origin_widget_id_120708_sv_id_11_population_group_4924_population_collection_28[[#This Row],[Column1]],2)*100)&amp;"%)"</f>
        <v>4  (0%)</v>
      </c>
    </row>
    <row r="143" spans="1:6" x14ac:dyDescent="0.15">
      <c r="A143" t="s">
        <v>150</v>
      </c>
      <c r="B143" t="s">
        <v>106</v>
      </c>
      <c r="C143" t="s">
        <v>23</v>
      </c>
      <c r="D143" s="24">
        <v>3</v>
      </c>
      <c r="E143" s="33">
        <f>origin_widget_id_120708_sv_id_11_population_group_4924_population_collection_28[[#This Row],[Column1.individuals]]/SUM(origin_widget_id_120708_sv_id_11_population_group_4924_population_collection_28[Column1.individuals])</f>
        <v>3.7056709117185665E-5</v>
      </c>
      <c r="F143" s="23" t="str">
        <f>TEXT(origin_widget_id_120708_sv_id_11_population_group_4924_population_collection_28[[#This Row],[Column1.individuals]],"#,###")&amp;"  ("&amp;(ROUND(origin_widget_id_120708_sv_id_11_population_group_4924_population_collection_28[[#This Row],[Column1]],2)*100)&amp;"%)"</f>
        <v>3  (0%)</v>
      </c>
    </row>
    <row r="144" spans="1:6" x14ac:dyDescent="0.15">
      <c r="A144" t="s">
        <v>91</v>
      </c>
      <c r="B144" t="s">
        <v>89</v>
      </c>
      <c r="C144" t="s">
        <v>23</v>
      </c>
      <c r="D144" s="24">
        <v>3</v>
      </c>
      <c r="E144" s="33">
        <f>origin_widget_id_120708_sv_id_11_population_group_4924_population_collection_28[[#This Row],[Column1.individuals]]/SUM(origin_widget_id_120708_sv_id_11_population_group_4924_population_collection_28[Column1.individuals])</f>
        <v>3.7056709117185665E-5</v>
      </c>
      <c r="F144" s="23" t="str">
        <f>TEXT(origin_widget_id_120708_sv_id_11_population_group_4924_population_collection_28[[#This Row],[Column1.individuals]],"#,###")&amp;"  ("&amp;(ROUND(origin_widget_id_120708_sv_id_11_population_group_4924_population_collection_28[[#This Row],[Column1]],2)*100)&amp;"%)"</f>
        <v>3  (0%)</v>
      </c>
    </row>
    <row r="145" spans="1:6" x14ac:dyDescent="0.15">
      <c r="A145" t="s">
        <v>93</v>
      </c>
      <c r="B145" t="s">
        <v>75</v>
      </c>
      <c r="C145" t="s">
        <v>23</v>
      </c>
      <c r="D145" s="24">
        <v>3</v>
      </c>
      <c r="E145" s="33">
        <f>origin_widget_id_120708_sv_id_11_population_group_4924_population_collection_28[[#This Row],[Column1.individuals]]/SUM(origin_widget_id_120708_sv_id_11_population_group_4924_population_collection_28[Column1.individuals])</f>
        <v>3.7056709117185665E-5</v>
      </c>
      <c r="F145" s="23" t="str">
        <f>TEXT(origin_widget_id_120708_sv_id_11_population_group_4924_population_collection_28[[#This Row],[Column1.individuals]],"#,###")&amp;"  ("&amp;(ROUND(origin_widget_id_120708_sv_id_11_population_group_4924_population_collection_28[[#This Row],[Column1]],2)*100)&amp;"%)"</f>
        <v>3  (0%)</v>
      </c>
    </row>
    <row r="146" spans="1:6" x14ac:dyDescent="0.15">
      <c r="B146" t="s">
        <v>22</v>
      </c>
      <c r="C146" t="s">
        <v>23</v>
      </c>
      <c r="D146" s="24">
        <v>1</v>
      </c>
      <c r="E146" s="33">
        <f>origin_widget_id_120708_sv_id_11_population_group_4924_population_collection_28[[#This Row],[Column1.individuals]]/SUM(origin_widget_id_120708_sv_id_11_population_group_4924_population_collection_28[Column1.individuals])</f>
        <v>1.2352236372395222E-5</v>
      </c>
      <c r="F146" s="23" t="str">
        <f>TEXT(origin_widget_id_120708_sv_id_11_population_group_4924_population_collection_28[[#This Row],[Column1.individuals]],"#,###")&amp;"  ("&amp;(ROUND(origin_widget_id_120708_sv_id_11_population_group_4924_population_collection_28[[#This Row],[Column1]],2)*100)&amp;"%)"</f>
        <v>1  (0%)</v>
      </c>
    </row>
    <row r="147" spans="1:6" x14ac:dyDescent="0.15">
      <c r="A147" t="s">
        <v>152</v>
      </c>
      <c r="B147" t="s">
        <v>89</v>
      </c>
      <c r="C147" t="s">
        <v>23</v>
      </c>
      <c r="D147" s="24">
        <v>0</v>
      </c>
      <c r="E147" s="33">
        <f>origin_widget_id_120708_sv_id_11_population_group_4924_population_collection_28[[#This Row],[Column1.individuals]]/SUM(origin_widget_id_120708_sv_id_11_population_group_4924_population_collection_28[Column1.individuals])</f>
        <v>0</v>
      </c>
      <c r="F147" s="23" t="str">
        <f>TEXT(origin_widget_id_120708_sv_id_11_population_group_4924_population_collection_28[[#This Row],[Column1.individuals]],"#,###")&amp;"  ("&amp;(ROUND(origin_widget_id_120708_sv_id_11_population_group_4924_population_collection_28[[#This Row],[Column1]],2)*100)&amp;"%)"</f>
        <v xml:space="preserve">  (0%)</v>
      </c>
    </row>
    <row r="150" spans="1:6" x14ac:dyDescent="0.15">
      <c r="A150" t="s">
        <v>34</v>
      </c>
    </row>
    <row r="151" spans="1:6" x14ac:dyDescent="0.15">
      <c r="A151" t="s">
        <v>2</v>
      </c>
    </row>
    <row r="152" spans="1:6" x14ac:dyDescent="0.15">
      <c r="A152" t="s">
        <v>16</v>
      </c>
      <c r="B152" t="s">
        <v>17</v>
      </c>
      <c r="C152" t="s">
        <v>37</v>
      </c>
    </row>
    <row r="153" spans="1:6" x14ac:dyDescent="0.15">
      <c r="A153" t="s">
        <v>177</v>
      </c>
      <c r="B153" t="s">
        <v>23</v>
      </c>
      <c r="C153">
        <v>10565</v>
      </c>
    </row>
    <row r="155" spans="1:6" x14ac:dyDescent="0.15">
      <c r="A155" t="s">
        <v>1</v>
      </c>
    </row>
    <row r="156" spans="1:6" x14ac:dyDescent="0.15">
      <c r="A156" t="s">
        <v>16</v>
      </c>
      <c r="B156" t="s">
        <v>17</v>
      </c>
      <c r="C156" t="s">
        <v>37</v>
      </c>
    </row>
    <row r="157" spans="1:6" x14ac:dyDescent="0.15">
      <c r="A157" t="s">
        <v>177</v>
      </c>
      <c r="B157" t="s">
        <v>23</v>
      </c>
      <c r="C157" s="23">
        <v>49438</v>
      </c>
    </row>
    <row r="159" spans="1:6" x14ac:dyDescent="0.15">
      <c r="A159" t="s">
        <v>3</v>
      </c>
    </row>
    <row r="160" spans="1:6" x14ac:dyDescent="0.15">
      <c r="A160" t="s">
        <v>16</v>
      </c>
      <c r="B160" t="s">
        <v>17</v>
      </c>
      <c r="C160" t="s">
        <v>37</v>
      </c>
    </row>
    <row r="161" spans="1:6" x14ac:dyDescent="0.15">
      <c r="A161">
        <v>11</v>
      </c>
      <c r="B161">
        <v>2019</v>
      </c>
      <c r="C161">
        <v>22451</v>
      </c>
    </row>
    <row r="163" spans="1:6" x14ac:dyDescent="0.15">
      <c r="A163" t="s">
        <v>28</v>
      </c>
    </row>
    <row r="164" spans="1:6" x14ac:dyDescent="0.15">
      <c r="A164" t="s">
        <v>16</v>
      </c>
      <c r="B164" t="s">
        <v>17</v>
      </c>
      <c r="C164" t="s">
        <v>37</v>
      </c>
    </row>
    <row r="165" spans="1:6" x14ac:dyDescent="0.15">
      <c r="A165" t="s">
        <v>177</v>
      </c>
      <c r="B165" t="s">
        <v>23</v>
      </c>
      <c r="C165">
        <v>86375</v>
      </c>
    </row>
    <row r="167" spans="1:6" x14ac:dyDescent="0.15">
      <c r="A167" t="s">
        <v>102</v>
      </c>
    </row>
    <row r="168" spans="1:6" x14ac:dyDescent="0.15">
      <c r="A168" t="s">
        <v>16</v>
      </c>
      <c r="B168" t="s">
        <v>17</v>
      </c>
      <c r="C168" t="s">
        <v>37</v>
      </c>
    </row>
    <row r="169" spans="1:6" x14ac:dyDescent="0.15">
      <c r="A169" t="s">
        <v>177</v>
      </c>
      <c r="B169" t="s">
        <v>23</v>
      </c>
      <c r="C169" s="23">
        <v>104474</v>
      </c>
    </row>
    <row r="172" spans="1:6" x14ac:dyDescent="0.15">
      <c r="A172" t="s">
        <v>117</v>
      </c>
      <c r="B172">
        <v>616</v>
      </c>
    </row>
    <row r="173" spans="1:6" x14ac:dyDescent="0.15">
      <c r="A173" t="s">
        <v>54</v>
      </c>
      <c r="B173" t="s">
        <v>16</v>
      </c>
      <c r="C173" t="s">
        <v>17</v>
      </c>
      <c r="D173" t="s">
        <v>37</v>
      </c>
      <c r="E173" t="s">
        <v>95</v>
      </c>
      <c r="F173" t="s">
        <v>96</v>
      </c>
    </row>
    <row r="174" spans="1:6" x14ac:dyDescent="0.15">
      <c r="A174" t="s">
        <v>61</v>
      </c>
      <c r="B174">
        <v>4</v>
      </c>
      <c r="C174">
        <v>2019</v>
      </c>
      <c r="D174">
        <v>565</v>
      </c>
      <c r="E174" s="20">
        <f>origin_widget_id_125040_geo_id_616_sv_id_11_population_collection_28_limit_200_f[[#This Row],[Column1.individuals]]/SUM(origin_widget_id_125040_geo_id_616_sv_id_11_population_collection_28_limit_200_f[Column1.individuals])</f>
        <v>0.71158690176322414</v>
      </c>
      <c r="F174" t="str">
        <f>TEXT(origin_widget_id_125040_geo_id_616_sv_id_11_population_collection_28_limit_200_f[[#This Row],[Column1.individuals]],"#,###")&amp;"  ("&amp;(ROUND(origin_widget_id_125040_geo_id_616_sv_id_11_population_collection_28_limit_200_f[[#This Row],[Column1]],2)*100)&amp;"%)"</f>
        <v>565  (71%)</v>
      </c>
    </row>
    <row r="175" spans="1:6" x14ac:dyDescent="0.15">
      <c r="A175" t="s">
        <v>71</v>
      </c>
      <c r="B175">
        <v>4</v>
      </c>
      <c r="C175">
        <v>2019</v>
      </c>
      <c r="D175">
        <v>140</v>
      </c>
      <c r="E175" s="20">
        <f>origin_widget_id_125040_geo_id_616_sv_id_11_population_collection_28_limit_200_f[[#This Row],[Column1.individuals]]/SUM(origin_widget_id_125040_geo_id_616_sv_id_11_population_collection_28_limit_200_f[Column1.individuals])</f>
        <v>0.17632241813602015</v>
      </c>
      <c r="F175" t="str">
        <f>TEXT(origin_widget_id_125040_geo_id_616_sv_id_11_population_collection_28_limit_200_f[[#This Row],[Column1.individuals]],"#,###")&amp;"  ("&amp;(ROUND(origin_widget_id_125040_geo_id_616_sv_id_11_population_collection_28_limit_200_f[[#This Row],[Column1]],2)*100)&amp;"%)"</f>
        <v>140  (18%)</v>
      </c>
    </row>
    <row r="176" spans="1:6" x14ac:dyDescent="0.15">
      <c r="A176" t="s">
        <v>69</v>
      </c>
      <c r="B176">
        <v>4</v>
      </c>
      <c r="C176">
        <v>2019</v>
      </c>
      <c r="D176">
        <v>33</v>
      </c>
      <c r="E176" s="20">
        <f>origin_widget_id_125040_geo_id_616_sv_id_11_population_collection_28_limit_200_f[[#This Row],[Column1.individuals]]/SUM(origin_widget_id_125040_geo_id_616_sv_id_11_population_collection_28_limit_200_f[Column1.individuals])</f>
        <v>4.1561712846347604E-2</v>
      </c>
      <c r="F176" t="str">
        <f>TEXT(origin_widget_id_125040_geo_id_616_sv_id_11_population_collection_28_limit_200_f[[#This Row],[Column1.individuals]],"#,###")&amp;"  ("&amp;(ROUND(origin_widget_id_125040_geo_id_616_sv_id_11_population_collection_28_limit_200_f[[#This Row],[Column1]],2)*100)&amp;"%)"</f>
        <v>33  (4%)</v>
      </c>
    </row>
    <row r="177" spans="1:6" x14ac:dyDescent="0.15">
      <c r="A177" t="s">
        <v>4</v>
      </c>
      <c r="B177">
        <v>4</v>
      </c>
      <c r="C177">
        <v>2019</v>
      </c>
      <c r="D177">
        <v>13</v>
      </c>
      <c r="E177" s="20">
        <f>origin_widget_id_125040_geo_id_616_sv_id_11_population_collection_28_limit_200_f[[#This Row],[Column1.individuals]]/SUM(origin_widget_id_125040_geo_id_616_sv_id_11_population_collection_28_limit_200_f[Column1.individuals])</f>
        <v>1.6372795969773299E-2</v>
      </c>
      <c r="F177" t="str">
        <f>TEXT(origin_widget_id_125040_geo_id_616_sv_id_11_population_collection_28_limit_200_f[[#This Row],[Column1.individuals]],"#,###")&amp;"  ("&amp;(ROUND(origin_widget_id_125040_geo_id_616_sv_id_11_population_collection_28_limit_200_f[[#This Row],[Column1]],2)*100)&amp;"%)"</f>
        <v>13  (2%)</v>
      </c>
    </row>
    <row r="178" spans="1:6" x14ac:dyDescent="0.15">
      <c r="A178" t="s">
        <v>79</v>
      </c>
      <c r="B178">
        <v>4</v>
      </c>
      <c r="C178">
        <v>2019</v>
      </c>
      <c r="D178">
        <v>8</v>
      </c>
      <c r="E178" s="20">
        <f>origin_widget_id_125040_geo_id_616_sv_id_11_population_collection_28_limit_200_f[[#This Row],[Column1.individuals]]/SUM(origin_widget_id_125040_geo_id_616_sv_id_11_population_collection_28_limit_200_f[Column1.individuals])</f>
        <v>1.0075566750629723E-2</v>
      </c>
      <c r="F178" t="str">
        <f>TEXT(origin_widget_id_125040_geo_id_616_sv_id_11_population_collection_28_limit_200_f[[#This Row],[Column1.individuals]],"#,###")&amp;"  ("&amp;(ROUND(origin_widget_id_125040_geo_id_616_sv_id_11_population_collection_28_limit_200_f[[#This Row],[Column1]],2)*100)&amp;"%)"</f>
        <v>8  (1%)</v>
      </c>
    </row>
    <row r="179" spans="1:6" x14ac:dyDescent="0.15">
      <c r="A179" t="s">
        <v>87</v>
      </c>
      <c r="B179">
        <v>4</v>
      </c>
      <c r="C179">
        <v>2019</v>
      </c>
      <c r="D179">
        <v>8</v>
      </c>
      <c r="E179" s="20">
        <f>origin_widget_id_125040_geo_id_616_sv_id_11_population_collection_28_limit_200_f[[#This Row],[Column1.individuals]]/SUM(origin_widget_id_125040_geo_id_616_sv_id_11_population_collection_28_limit_200_f[Column1.individuals])</f>
        <v>1.0075566750629723E-2</v>
      </c>
      <c r="F179" t="str">
        <f>TEXT(origin_widget_id_125040_geo_id_616_sv_id_11_population_collection_28_limit_200_f[[#This Row],[Column1.individuals]],"#,###")&amp;"  ("&amp;(ROUND(origin_widget_id_125040_geo_id_616_sv_id_11_population_collection_28_limit_200_f[[#This Row],[Column1]],2)*100)&amp;"%)"</f>
        <v>8  (1%)</v>
      </c>
    </row>
    <row r="180" spans="1:6" x14ac:dyDescent="0.15">
      <c r="A180" t="s">
        <v>66</v>
      </c>
      <c r="B180">
        <v>4</v>
      </c>
      <c r="C180">
        <v>2019</v>
      </c>
      <c r="D180">
        <v>7</v>
      </c>
      <c r="E180" s="20">
        <f>origin_widget_id_125040_geo_id_616_sv_id_11_population_collection_28_limit_200_f[[#This Row],[Column1.individuals]]/SUM(origin_widget_id_125040_geo_id_616_sv_id_11_population_collection_28_limit_200_f[Column1.individuals])</f>
        <v>8.8161209068010078E-3</v>
      </c>
      <c r="F180" t="str">
        <f>TEXT(origin_widget_id_125040_geo_id_616_sv_id_11_population_collection_28_limit_200_f[[#This Row],[Column1.individuals]],"#,###")&amp;"  ("&amp;(ROUND(origin_widget_id_125040_geo_id_616_sv_id_11_population_collection_28_limit_200_f[[#This Row],[Column1]],2)*100)&amp;"%)"</f>
        <v>7  (1%)</v>
      </c>
    </row>
    <row r="181" spans="1:6" x14ac:dyDescent="0.15">
      <c r="A181" t="s">
        <v>80</v>
      </c>
      <c r="B181">
        <v>4</v>
      </c>
      <c r="C181">
        <v>2019</v>
      </c>
      <c r="D181">
        <v>5</v>
      </c>
      <c r="E181" s="20">
        <f>origin_widget_id_125040_geo_id_616_sv_id_11_population_collection_28_limit_200_f[[#This Row],[Column1.individuals]]/SUM(origin_widget_id_125040_geo_id_616_sv_id_11_population_collection_28_limit_200_f[Column1.individuals])</f>
        <v>6.2972292191435771E-3</v>
      </c>
      <c r="F181" t="str">
        <f>TEXT(origin_widget_id_125040_geo_id_616_sv_id_11_population_collection_28_limit_200_f[[#This Row],[Column1.individuals]],"#,###")&amp;"  ("&amp;(ROUND(origin_widget_id_125040_geo_id_616_sv_id_11_population_collection_28_limit_200_f[[#This Row],[Column1]],2)*100)&amp;"%)"</f>
        <v>5  (1%)</v>
      </c>
    </row>
    <row r="182" spans="1:6" x14ac:dyDescent="0.15">
      <c r="A182" t="s">
        <v>70</v>
      </c>
      <c r="B182">
        <v>4</v>
      </c>
      <c r="C182">
        <v>2019</v>
      </c>
      <c r="D182">
        <v>5</v>
      </c>
      <c r="E182" s="20">
        <f>origin_widget_id_125040_geo_id_616_sv_id_11_population_collection_28_limit_200_f[[#This Row],[Column1.individuals]]/SUM(origin_widget_id_125040_geo_id_616_sv_id_11_population_collection_28_limit_200_f[Column1.individuals])</f>
        <v>6.2972292191435771E-3</v>
      </c>
      <c r="F182" t="str">
        <f>TEXT(origin_widget_id_125040_geo_id_616_sv_id_11_population_collection_28_limit_200_f[[#This Row],[Column1.individuals]],"#,###")&amp;"  ("&amp;(ROUND(origin_widget_id_125040_geo_id_616_sv_id_11_population_collection_28_limit_200_f[[#This Row],[Column1]],2)*100)&amp;"%)"</f>
        <v>5  (1%)</v>
      </c>
    </row>
    <row r="183" spans="1:6" x14ac:dyDescent="0.15">
      <c r="A183" t="s">
        <v>56</v>
      </c>
      <c r="B183">
        <v>4</v>
      </c>
      <c r="C183">
        <v>2019</v>
      </c>
      <c r="D183">
        <v>3</v>
      </c>
      <c r="E183" s="20">
        <f>origin_widget_id_125040_geo_id_616_sv_id_11_population_collection_28_limit_200_f[[#This Row],[Column1.individuals]]/SUM(origin_widget_id_125040_geo_id_616_sv_id_11_population_collection_28_limit_200_f[Column1.individuals])</f>
        <v>3.778337531486146E-3</v>
      </c>
      <c r="F183" t="str">
        <f>TEXT(origin_widget_id_125040_geo_id_616_sv_id_11_population_collection_28_limit_200_f[[#This Row],[Column1.individuals]],"#,###")&amp;"  ("&amp;(ROUND(origin_widget_id_125040_geo_id_616_sv_id_11_population_collection_28_limit_200_f[[#This Row],[Column1]],2)*100)&amp;"%)"</f>
        <v>3  (0%)</v>
      </c>
    </row>
    <row r="184" spans="1:6" x14ac:dyDescent="0.15">
      <c r="A184" t="s">
        <v>94</v>
      </c>
      <c r="B184">
        <v>4</v>
      </c>
      <c r="C184">
        <v>2019</v>
      </c>
      <c r="D184">
        <v>3</v>
      </c>
      <c r="E184" s="20">
        <f>origin_widget_id_125040_geo_id_616_sv_id_11_population_collection_28_limit_200_f[[#This Row],[Column1.individuals]]/SUM(origin_widget_id_125040_geo_id_616_sv_id_11_population_collection_28_limit_200_f[Column1.individuals])</f>
        <v>3.778337531486146E-3</v>
      </c>
      <c r="F184" t="str">
        <f>TEXT(origin_widget_id_125040_geo_id_616_sv_id_11_population_collection_28_limit_200_f[[#This Row],[Column1.individuals]],"#,###")&amp;"  ("&amp;(ROUND(origin_widget_id_125040_geo_id_616_sv_id_11_population_collection_28_limit_200_f[[#This Row],[Column1]],2)*100)&amp;"%)"</f>
        <v>3  (0%)</v>
      </c>
    </row>
    <row r="185" spans="1:6" x14ac:dyDescent="0.15">
      <c r="A185" t="s">
        <v>65</v>
      </c>
      <c r="B185">
        <v>4</v>
      </c>
      <c r="C185">
        <v>2019</v>
      </c>
      <c r="D185">
        <v>2</v>
      </c>
      <c r="E185" s="20">
        <f>origin_widget_id_125040_geo_id_616_sv_id_11_population_collection_28_limit_200_f[[#This Row],[Column1.individuals]]/SUM(origin_widget_id_125040_geo_id_616_sv_id_11_population_collection_28_limit_200_f[Column1.individuals])</f>
        <v>2.5188916876574307E-3</v>
      </c>
      <c r="F185" t="str">
        <f>TEXT(origin_widget_id_125040_geo_id_616_sv_id_11_population_collection_28_limit_200_f[[#This Row],[Column1.individuals]],"#,###")&amp;"  ("&amp;(ROUND(origin_widget_id_125040_geo_id_616_sv_id_11_population_collection_28_limit_200_f[[#This Row],[Column1]],2)*100)&amp;"%)"</f>
        <v>2  (0%)</v>
      </c>
    </row>
    <row r="186" spans="1:6" x14ac:dyDescent="0.15">
      <c r="B186">
        <v>4</v>
      </c>
      <c r="C186">
        <v>2019</v>
      </c>
      <c r="D186">
        <v>1</v>
      </c>
      <c r="E186" s="20">
        <f>origin_widget_id_125040_geo_id_616_sv_id_11_population_collection_28_limit_200_f[[#This Row],[Column1.individuals]]/SUM(origin_widget_id_125040_geo_id_616_sv_id_11_population_collection_28_limit_200_f[Column1.individuals])</f>
        <v>1.2594458438287153E-3</v>
      </c>
      <c r="F186" t="str">
        <f>TEXT(origin_widget_id_125040_geo_id_616_sv_id_11_population_collection_28_limit_200_f[[#This Row],[Column1.individuals]],"#,###")&amp;"  ("&amp;(ROUND(origin_widget_id_125040_geo_id_616_sv_id_11_population_collection_28_limit_200_f[[#This Row],[Column1]],2)*100)&amp;"%)"</f>
        <v>1  (0%)</v>
      </c>
    </row>
    <row r="187" spans="1:6" x14ac:dyDescent="0.15">
      <c r="A187" t="s">
        <v>73</v>
      </c>
      <c r="B187">
        <v>4</v>
      </c>
      <c r="C187">
        <v>2019</v>
      </c>
      <c r="D187">
        <v>1</v>
      </c>
      <c r="E187" s="20">
        <f>origin_widget_id_125040_geo_id_616_sv_id_11_population_collection_28_limit_200_f[[#This Row],[Column1.individuals]]/SUM(origin_widget_id_125040_geo_id_616_sv_id_11_population_collection_28_limit_200_f[Column1.individuals])</f>
        <v>1.2594458438287153E-3</v>
      </c>
      <c r="F187" t="str">
        <f>TEXT(origin_widget_id_125040_geo_id_616_sv_id_11_population_collection_28_limit_200_f[[#This Row],[Column1.individuals]],"#,###")&amp;"  ("&amp;(ROUND(origin_widget_id_125040_geo_id_616_sv_id_11_population_collection_28_limit_200_f[[#This Row],[Column1]],2)*100)&amp;"%)"</f>
        <v>1  (0%)</v>
      </c>
    </row>
    <row r="195" spans="1:7" x14ac:dyDescent="0.15">
      <c r="A195" t="s">
        <v>116</v>
      </c>
      <c r="B195">
        <v>690</v>
      </c>
    </row>
    <row r="196" spans="1:7" x14ac:dyDescent="0.15">
      <c r="A196" t="s">
        <v>54</v>
      </c>
      <c r="B196" t="s">
        <v>139</v>
      </c>
      <c r="C196" t="s">
        <v>16</v>
      </c>
      <c r="D196" t="s">
        <v>17</v>
      </c>
      <c r="E196" t="s">
        <v>37</v>
      </c>
      <c r="F196" t="s">
        <v>95</v>
      </c>
      <c r="G196" t="s">
        <v>96</v>
      </c>
    </row>
    <row r="197" spans="1:7" x14ac:dyDescent="0.15">
      <c r="A197" t="s">
        <v>67</v>
      </c>
      <c r="B197" t="s">
        <v>157</v>
      </c>
      <c r="C197">
        <v>7</v>
      </c>
      <c r="D197">
        <v>2019</v>
      </c>
      <c r="E197">
        <v>649</v>
      </c>
      <c r="F197" s="20">
        <f>origin_widget_id_125040_geo_id_690_sv_id_11_population_collection_28_limit_200_f[[#This Row],[Column1.individuals]]/SUM(origin_widget_id_125040_geo_id_690_sv_id_11_population_collection_28_limit_200_f[Column1.individuals])</f>
        <v>0.42142857142857143</v>
      </c>
      <c r="G197" t="str">
        <f>TEXT(origin_widget_id_125040_geo_id_690_sv_id_11_population_collection_28_limit_200_f[[#This Row],[Column1.individuals]],"#,###")&amp;"  ("&amp;(ROUND(origin_widget_id_125040_geo_id_690_sv_id_11_population_collection_28_limit_200_f[[#This Row],[Column1]],2)*100)&amp;"%)"</f>
        <v>649  (42%)</v>
      </c>
    </row>
    <row r="198" spans="1:7" x14ac:dyDescent="0.15">
      <c r="A198" t="s">
        <v>72</v>
      </c>
      <c r="B198" t="s">
        <v>157</v>
      </c>
      <c r="C198">
        <v>7</v>
      </c>
      <c r="D198">
        <v>2019</v>
      </c>
      <c r="E198">
        <v>179</v>
      </c>
      <c r="F198" s="20">
        <f>origin_widget_id_125040_geo_id_690_sv_id_11_population_collection_28_limit_200_f[[#This Row],[Column1.individuals]]/SUM(origin_widget_id_125040_geo_id_690_sv_id_11_population_collection_28_limit_200_f[Column1.individuals])</f>
        <v>0.11623376623376623</v>
      </c>
      <c r="G198" t="str">
        <f>TEXT(origin_widget_id_125040_geo_id_690_sv_id_11_population_collection_28_limit_200_f[[#This Row],[Column1.individuals]],"#,###")&amp;"  ("&amp;(ROUND(origin_widget_id_125040_geo_id_690_sv_id_11_population_collection_28_limit_200_f[[#This Row],[Column1]],2)*100)&amp;"%)"</f>
        <v>179  (12%)</v>
      </c>
    </row>
    <row r="199" spans="1:7" x14ac:dyDescent="0.15">
      <c r="A199" t="s">
        <v>69</v>
      </c>
      <c r="B199" t="s">
        <v>157</v>
      </c>
      <c r="C199">
        <v>7</v>
      </c>
      <c r="D199">
        <v>2019</v>
      </c>
      <c r="E199">
        <v>106</v>
      </c>
      <c r="F199" s="20">
        <f>origin_widget_id_125040_geo_id_690_sv_id_11_population_collection_28_limit_200_f[[#This Row],[Column1.individuals]]/SUM(origin_widget_id_125040_geo_id_690_sv_id_11_population_collection_28_limit_200_f[Column1.individuals])</f>
        <v>6.8831168831168826E-2</v>
      </c>
      <c r="G199" t="str">
        <f>TEXT(origin_widget_id_125040_geo_id_690_sv_id_11_population_collection_28_limit_200_f[[#This Row],[Column1.individuals]],"#,###")&amp;"  ("&amp;(ROUND(origin_widget_id_125040_geo_id_690_sv_id_11_population_collection_28_limit_200_f[[#This Row],[Column1]],2)*100)&amp;"%)"</f>
        <v>106  (7%)</v>
      </c>
    </row>
    <row r="200" spans="1:7" x14ac:dyDescent="0.15">
      <c r="A200" t="s">
        <v>55</v>
      </c>
      <c r="B200" t="s">
        <v>157</v>
      </c>
      <c r="C200">
        <v>7</v>
      </c>
      <c r="D200">
        <v>2019</v>
      </c>
      <c r="E200">
        <v>86</v>
      </c>
      <c r="F200" s="20">
        <f>origin_widget_id_125040_geo_id_690_sv_id_11_population_collection_28_limit_200_f[[#This Row],[Column1.individuals]]/SUM(origin_widget_id_125040_geo_id_690_sv_id_11_population_collection_28_limit_200_f[Column1.individuals])</f>
        <v>5.5844155844155842E-2</v>
      </c>
      <c r="G200" t="str">
        <f>TEXT(origin_widget_id_125040_geo_id_690_sv_id_11_population_collection_28_limit_200_f[[#This Row],[Column1.individuals]],"#,###")&amp;"  ("&amp;(ROUND(origin_widget_id_125040_geo_id_690_sv_id_11_population_collection_28_limit_200_f[[#This Row],[Column1]],2)*100)&amp;"%)"</f>
        <v>86  (6%)</v>
      </c>
    </row>
    <row r="201" spans="1:7" x14ac:dyDescent="0.15">
      <c r="A201" t="s">
        <v>70</v>
      </c>
      <c r="B201" t="s">
        <v>157</v>
      </c>
      <c r="C201">
        <v>7</v>
      </c>
      <c r="D201">
        <v>2019</v>
      </c>
      <c r="E201">
        <v>73</v>
      </c>
      <c r="F201" s="20">
        <f>origin_widget_id_125040_geo_id_690_sv_id_11_population_collection_28_limit_200_f[[#This Row],[Column1.individuals]]/SUM(origin_widget_id_125040_geo_id_690_sv_id_11_population_collection_28_limit_200_f[Column1.individuals])</f>
        <v>4.7402597402597405E-2</v>
      </c>
      <c r="G201" t="str">
        <f>TEXT(origin_widget_id_125040_geo_id_690_sv_id_11_population_collection_28_limit_200_f[[#This Row],[Column1.individuals]],"#,###")&amp;"  ("&amp;(ROUND(origin_widget_id_125040_geo_id_690_sv_id_11_population_collection_28_limit_200_f[[#This Row],[Column1]],2)*100)&amp;"%)"</f>
        <v>73  (5%)</v>
      </c>
    </row>
    <row r="202" spans="1:7" x14ac:dyDescent="0.15">
      <c r="A202" t="s">
        <v>65</v>
      </c>
      <c r="B202" t="s">
        <v>157</v>
      </c>
      <c r="C202">
        <v>7</v>
      </c>
      <c r="D202">
        <v>2019</v>
      </c>
      <c r="E202">
        <v>64</v>
      </c>
      <c r="F202" s="20">
        <f>origin_widget_id_125040_geo_id_690_sv_id_11_population_collection_28_limit_200_f[[#This Row],[Column1.individuals]]/SUM(origin_widget_id_125040_geo_id_690_sv_id_11_population_collection_28_limit_200_f[Column1.individuals])</f>
        <v>4.1558441558441558E-2</v>
      </c>
      <c r="G202" t="str">
        <f>TEXT(origin_widget_id_125040_geo_id_690_sv_id_11_population_collection_28_limit_200_f[[#This Row],[Column1.individuals]],"#,###")&amp;"  ("&amp;(ROUND(origin_widget_id_125040_geo_id_690_sv_id_11_population_collection_28_limit_200_f[[#This Row],[Column1]],2)*100)&amp;"%)"</f>
        <v>64  (4%)</v>
      </c>
    </row>
    <row r="203" spans="1:7" x14ac:dyDescent="0.15">
      <c r="A203" t="s">
        <v>90</v>
      </c>
      <c r="B203" t="s">
        <v>157</v>
      </c>
      <c r="C203">
        <v>7</v>
      </c>
      <c r="D203">
        <v>2019</v>
      </c>
      <c r="E203">
        <v>53</v>
      </c>
      <c r="F203" s="20">
        <f>origin_widget_id_125040_geo_id_690_sv_id_11_population_collection_28_limit_200_f[[#This Row],[Column1.individuals]]/SUM(origin_widget_id_125040_geo_id_690_sv_id_11_population_collection_28_limit_200_f[Column1.individuals])</f>
        <v>3.4415584415584413E-2</v>
      </c>
      <c r="G203" t="str">
        <f>TEXT(origin_widget_id_125040_geo_id_690_sv_id_11_population_collection_28_limit_200_f[[#This Row],[Column1.individuals]],"#,###")&amp;"  ("&amp;(ROUND(origin_widget_id_125040_geo_id_690_sv_id_11_population_collection_28_limit_200_f[[#This Row],[Column1]],2)*100)&amp;"%)"</f>
        <v>53  (3%)</v>
      </c>
    </row>
    <row r="204" spans="1:7" x14ac:dyDescent="0.15">
      <c r="A204" t="s">
        <v>58</v>
      </c>
      <c r="B204" t="s">
        <v>157</v>
      </c>
      <c r="C204">
        <v>7</v>
      </c>
      <c r="D204">
        <v>2019</v>
      </c>
      <c r="E204">
        <v>51</v>
      </c>
      <c r="F204" s="20">
        <f>origin_widget_id_125040_geo_id_690_sv_id_11_population_collection_28_limit_200_f[[#This Row],[Column1.individuals]]/SUM(origin_widget_id_125040_geo_id_690_sv_id_11_population_collection_28_limit_200_f[Column1.individuals])</f>
        <v>3.3116883116883114E-2</v>
      </c>
      <c r="G204" t="str">
        <f>TEXT(origin_widget_id_125040_geo_id_690_sv_id_11_population_collection_28_limit_200_f[[#This Row],[Column1.individuals]],"#,###")&amp;"  ("&amp;(ROUND(origin_widget_id_125040_geo_id_690_sv_id_11_population_collection_28_limit_200_f[[#This Row],[Column1]],2)*100)&amp;"%)"</f>
        <v>51  (3%)</v>
      </c>
    </row>
    <row r="205" spans="1:7" x14ac:dyDescent="0.15">
      <c r="A205" t="s">
        <v>64</v>
      </c>
      <c r="B205" t="s">
        <v>157</v>
      </c>
      <c r="C205">
        <v>7</v>
      </c>
      <c r="D205">
        <v>2019</v>
      </c>
      <c r="E205">
        <v>40</v>
      </c>
      <c r="F205" s="20">
        <f>origin_widget_id_125040_geo_id_690_sv_id_11_population_collection_28_limit_200_f[[#This Row],[Column1.individuals]]/SUM(origin_widget_id_125040_geo_id_690_sv_id_11_population_collection_28_limit_200_f[Column1.individuals])</f>
        <v>2.5974025974025976E-2</v>
      </c>
      <c r="G205" t="str">
        <f>TEXT(origin_widget_id_125040_geo_id_690_sv_id_11_population_collection_28_limit_200_f[[#This Row],[Column1.individuals]],"#,###")&amp;"  ("&amp;(ROUND(origin_widget_id_125040_geo_id_690_sv_id_11_population_collection_28_limit_200_f[[#This Row],[Column1]],2)*100)&amp;"%)"</f>
        <v>40  (3%)</v>
      </c>
    </row>
    <row r="206" spans="1:7" x14ac:dyDescent="0.15">
      <c r="A206" t="s">
        <v>148</v>
      </c>
      <c r="B206" t="s">
        <v>157</v>
      </c>
      <c r="C206">
        <v>7</v>
      </c>
      <c r="D206">
        <v>2019</v>
      </c>
      <c r="E206">
        <v>37</v>
      </c>
      <c r="F206" s="20">
        <f>origin_widget_id_125040_geo_id_690_sv_id_11_population_collection_28_limit_200_f[[#This Row],[Column1.individuals]]/SUM(origin_widget_id_125040_geo_id_690_sv_id_11_population_collection_28_limit_200_f[Column1.individuals])</f>
        <v>2.4025974025974027E-2</v>
      </c>
      <c r="G206" t="str">
        <f>TEXT(origin_widget_id_125040_geo_id_690_sv_id_11_population_collection_28_limit_200_f[[#This Row],[Column1.individuals]],"#,###")&amp;"  ("&amp;(ROUND(origin_widget_id_125040_geo_id_690_sv_id_11_population_collection_28_limit_200_f[[#This Row],[Column1]],2)*100)&amp;"%)"</f>
        <v>37  (2%)</v>
      </c>
    </row>
    <row r="207" spans="1:7" x14ac:dyDescent="0.15">
      <c r="A207" t="s">
        <v>56</v>
      </c>
      <c r="B207" t="s">
        <v>157</v>
      </c>
      <c r="C207">
        <v>7</v>
      </c>
      <c r="D207">
        <v>2019</v>
      </c>
      <c r="E207">
        <v>33</v>
      </c>
      <c r="F207" s="20">
        <f>origin_widget_id_125040_geo_id_690_sv_id_11_population_collection_28_limit_200_f[[#This Row],[Column1.individuals]]/SUM(origin_widget_id_125040_geo_id_690_sv_id_11_population_collection_28_limit_200_f[Column1.individuals])</f>
        <v>2.1428571428571429E-2</v>
      </c>
      <c r="G207" t="str">
        <f>TEXT(origin_widget_id_125040_geo_id_690_sv_id_11_population_collection_28_limit_200_f[[#This Row],[Column1.individuals]],"#,###")&amp;"  ("&amp;(ROUND(origin_widget_id_125040_geo_id_690_sv_id_11_population_collection_28_limit_200_f[[#This Row],[Column1]],2)*100)&amp;"%)"</f>
        <v>33  (2%)</v>
      </c>
    </row>
    <row r="208" spans="1:7" x14ac:dyDescent="0.15">
      <c r="A208" t="s">
        <v>74</v>
      </c>
      <c r="B208" t="s">
        <v>157</v>
      </c>
      <c r="C208">
        <v>7</v>
      </c>
      <c r="D208">
        <v>2019</v>
      </c>
      <c r="E208">
        <v>29</v>
      </c>
      <c r="F208" s="20">
        <f>origin_widget_id_125040_geo_id_690_sv_id_11_population_collection_28_limit_200_f[[#This Row],[Column1.individuals]]/SUM(origin_widget_id_125040_geo_id_690_sv_id_11_population_collection_28_limit_200_f[Column1.individuals])</f>
        <v>1.8831168831168831E-2</v>
      </c>
      <c r="G208" t="str">
        <f>TEXT(origin_widget_id_125040_geo_id_690_sv_id_11_population_collection_28_limit_200_f[[#This Row],[Column1.individuals]],"#,###")&amp;"  ("&amp;(ROUND(origin_widget_id_125040_geo_id_690_sv_id_11_population_collection_28_limit_200_f[[#This Row],[Column1]],2)*100)&amp;"%)"</f>
        <v>29  (2%)</v>
      </c>
    </row>
    <row r="209" spans="1:7" x14ac:dyDescent="0.15">
      <c r="A209" t="s">
        <v>66</v>
      </c>
      <c r="B209" t="s">
        <v>157</v>
      </c>
      <c r="C209">
        <v>7</v>
      </c>
      <c r="D209">
        <v>2019</v>
      </c>
      <c r="E209">
        <v>23</v>
      </c>
      <c r="F209" s="20">
        <f>origin_widget_id_125040_geo_id_690_sv_id_11_population_collection_28_limit_200_f[[#This Row],[Column1.individuals]]/SUM(origin_widget_id_125040_geo_id_690_sv_id_11_population_collection_28_limit_200_f[Column1.individuals])</f>
        <v>1.4935064935064935E-2</v>
      </c>
      <c r="G209" t="str">
        <f>TEXT(origin_widget_id_125040_geo_id_690_sv_id_11_population_collection_28_limit_200_f[[#This Row],[Column1.individuals]],"#,###")&amp;"  ("&amp;(ROUND(origin_widget_id_125040_geo_id_690_sv_id_11_population_collection_28_limit_200_f[[#This Row],[Column1]],2)*100)&amp;"%)"</f>
        <v>23  (1%)</v>
      </c>
    </row>
    <row r="210" spans="1:7" x14ac:dyDescent="0.15">
      <c r="A210" t="s">
        <v>4</v>
      </c>
      <c r="B210" t="s">
        <v>157</v>
      </c>
      <c r="C210">
        <v>7</v>
      </c>
      <c r="D210">
        <v>2019</v>
      </c>
      <c r="E210">
        <v>21</v>
      </c>
      <c r="F210" s="20">
        <f>origin_widget_id_125040_geo_id_690_sv_id_11_population_collection_28_limit_200_f[[#This Row],[Column1.individuals]]/SUM(origin_widget_id_125040_geo_id_690_sv_id_11_population_collection_28_limit_200_f[Column1.individuals])</f>
        <v>1.3636363636363636E-2</v>
      </c>
      <c r="G210" t="str">
        <f>TEXT(origin_widget_id_125040_geo_id_690_sv_id_11_population_collection_28_limit_200_f[[#This Row],[Column1.individuals]],"#,###")&amp;"  ("&amp;(ROUND(origin_widget_id_125040_geo_id_690_sv_id_11_population_collection_28_limit_200_f[[#This Row],[Column1]],2)*100)&amp;"%)"</f>
        <v>21  (1%)</v>
      </c>
    </row>
    <row r="211" spans="1:7" x14ac:dyDescent="0.15">
      <c r="A211" t="s">
        <v>57</v>
      </c>
      <c r="B211" t="s">
        <v>157</v>
      </c>
      <c r="C211">
        <v>7</v>
      </c>
      <c r="D211">
        <v>2019</v>
      </c>
      <c r="E211">
        <v>20</v>
      </c>
      <c r="F211" s="20">
        <f>origin_widget_id_125040_geo_id_690_sv_id_11_population_collection_28_limit_200_f[[#This Row],[Column1.individuals]]/SUM(origin_widget_id_125040_geo_id_690_sv_id_11_population_collection_28_limit_200_f[Column1.individuals])</f>
        <v>1.2987012987012988E-2</v>
      </c>
      <c r="G211" t="str">
        <f>TEXT(origin_widget_id_125040_geo_id_690_sv_id_11_population_collection_28_limit_200_f[[#This Row],[Column1.individuals]],"#,###")&amp;"  ("&amp;(ROUND(origin_widget_id_125040_geo_id_690_sv_id_11_population_collection_28_limit_200_f[[#This Row],[Column1]],2)*100)&amp;"%)"</f>
        <v>20  (1%)</v>
      </c>
    </row>
    <row r="212" spans="1:7" x14ac:dyDescent="0.15">
      <c r="A212" t="s">
        <v>149</v>
      </c>
      <c r="B212" t="s">
        <v>157</v>
      </c>
      <c r="C212">
        <v>7</v>
      </c>
      <c r="D212">
        <v>2019</v>
      </c>
      <c r="E212">
        <v>15</v>
      </c>
      <c r="F212" s="20">
        <f>origin_widget_id_125040_geo_id_690_sv_id_11_population_collection_28_limit_200_f[[#This Row],[Column1.individuals]]/SUM(origin_widget_id_125040_geo_id_690_sv_id_11_population_collection_28_limit_200_f[Column1.individuals])</f>
        <v>9.74025974025974E-3</v>
      </c>
      <c r="G212" t="str">
        <f>TEXT(origin_widget_id_125040_geo_id_690_sv_id_11_population_collection_28_limit_200_f[[#This Row],[Column1.individuals]],"#,###")&amp;"  ("&amp;(ROUND(origin_widget_id_125040_geo_id_690_sv_id_11_population_collection_28_limit_200_f[[#This Row],[Column1]],2)*100)&amp;"%)"</f>
        <v>15  (1%)</v>
      </c>
    </row>
    <row r="213" spans="1:7" x14ac:dyDescent="0.15">
      <c r="A213" t="s">
        <v>71</v>
      </c>
      <c r="B213" t="s">
        <v>157</v>
      </c>
      <c r="C213">
        <v>7</v>
      </c>
      <c r="D213">
        <v>2019</v>
      </c>
      <c r="E213">
        <v>11</v>
      </c>
      <c r="F213" s="20">
        <f>origin_widget_id_125040_geo_id_690_sv_id_11_population_collection_28_limit_200_f[[#This Row],[Column1.individuals]]/SUM(origin_widget_id_125040_geo_id_690_sv_id_11_population_collection_28_limit_200_f[Column1.individuals])</f>
        <v>7.1428571428571426E-3</v>
      </c>
      <c r="G213" t="str">
        <f>TEXT(origin_widget_id_125040_geo_id_690_sv_id_11_population_collection_28_limit_200_f[[#This Row],[Column1.individuals]],"#,###")&amp;"  ("&amp;(ROUND(origin_widget_id_125040_geo_id_690_sv_id_11_population_collection_28_limit_200_f[[#This Row],[Column1]],2)*100)&amp;"%)"</f>
        <v>11  (1%)</v>
      </c>
    </row>
    <row r="214" spans="1:7" x14ac:dyDescent="0.15">
      <c r="A214" t="s">
        <v>59</v>
      </c>
      <c r="B214" t="s">
        <v>157</v>
      </c>
      <c r="C214">
        <v>7</v>
      </c>
      <c r="D214">
        <v>2019</v>
      </c>
      <c r="E214">
        <v>11</v>
      </c>
      <c r="F214" s="20">
        <f>origin_widget_id_125040_geo_id_690_sv_id_11_population_collection_28_limit_200_f[[#This Row],[Column1.individuals]]/SUM(origin_widget_id_125040_geo_id_690_sv_id_11_population_collection_28_limit_200_f[Column1.individuals])</f>
        <v>7.1428571428571426E-3</v>
      </c>
      <c r="G214" t="str">
        <f>TEXT(origin_widget_id_125040_geo_id_690_sv_id_11_population_collection_28_limit_200_f[[#This Row],[Column1.individuals]],"#,###")&amp;"  ("&amp;(ROUND(origin_widget_id_125040_geo_id_690_sv_id_11_population_collection_28_limit_200_f[[#This Row],[Column1]],2)*100)&amp;"%)"</f>
        <v>11  (1%)</v>
      </c>
    </row>
    <row r="215" spans="1:7" x14ac:dyDescent="0.15">
      <c r="A215" t="s">
        <v>68</v>
      </c>
      <c r="B215" t="s">
        <v>157</v>
      </c>
      <c r="C215">
        <v>7</v>
      </c>
      <c r="D215">
        <v>2019</v>
      </c>
      <c r="E215">
        <v>8</v>
      </c>
      <c r="F215" s="20">
        <f>origin_widget_id_125040_geo_id_690_sv_id_11_population_collection_28_limit_200_f[[#This Row],[Column1.individuals]]/SUM(origin_widget_id_125040_geo_id_690_sv_id_11_population_collection_28_limit_200_f[Column1.individuals])</f>
        <v>5.1948051948051948E-3</v>
      </c>
      <c r="G215" t="str">
        <f>TEXT(origin_widget_id_125040_geo_id_690_sv_id_11_population_collection_28_limit_200_f[[#This Row],[Column1.individuals]],"#,###")&amp;"  ("&amp;(ROUND(origin_widget_id_125040_geo_id_690_sv_id_11_population_collection_28_limit_200_f[[#This Row],[Column1]],2)*100)&amp;"%)"</f>
        <v>8  (1%)</v>
      </c>
    </row>
    <row r="216" spans="1:7" x14ac:dyDescent="0.15">
      <c r="A216" t="s">
        <v>73</v>
      </c>
      <c r="B216" t="s">
        <v>157</v>
      </c>
      <c r="C216">
        <v>7</v>
      </c>
      <c r="D216">
        <v>2019</v>
      </c>
      <c r="E216">
        <v>6</v>
      </c>
      <c r="F216" s="20">
        <f>origin_widget_id_125040_geo_id_690_sv_id_11_population_collection_28_limit_200_f[[#This Row],[Column1.individuals]]/SUM(origin_widget_id_125040_geo_id_690_sv_id_11_population_collection_28_limit_200_f[Column1.individuals])</f>
        <v>3.8961038961038961E-3</v>
      </c>
      <c r="G216" t="str">
        <f>TEXT(origin_widget_id_125040_geo_id_690_sv_id_11_population_collection_28_limit_200_f[[#This Row],[Column1.individuals]],"#,###")&amp;"  ("&amp;(ROUND(origin_widget_id_125040_geo_id_690_sv_id_11_population_collection_28_limit_200_f[[#This Row],[Column1]],2)*100)&amp;"%)"</f>
        <v>6  (0%)</v>
      </c>
    </row>
    <row r="217" spans="1:7" x14ac:dyDescent="0.15">
      <c r="A217" t="s">
        <v>60</v>
      </c>
      <c r="B217" t="s">
        <v>157</v>
      </c>
      <c r="C217">
        <v>7</v>
      </c>
      <c r="D217">
        <v>2019</v>
      </c>
      <c r="E217">
        <v>5</v>
      </c>
      <c r="F217" s="20">
        <f>origin_widget_id_125040_geo_id_690_sv_id_11_population_collection_28_limit_200_f[[#This Row],[Column1.individuals]]/SUM(origin_widget_id_125040_geo_id_690_sv_id_11_population_collection_28_limit_200_f[Column1.individuals])</f>
        <v>3.246753246753247E-3</v>
      </c>
      <c r="G217" t="str">
        <f>TEXT(origin_widget_id_125040_geo_id_690_sv_id_11_population_collection_28_limit_200_f[[#This Row],[Column1.individuals]],"#,###")&amp;"  ("&amp;(ROUND(origin_widget_id_125040_geo_id_690_sv_id_11_population_collection_28_limit_200_f[[#This Row],[Column1]],2)*100)&amp;"%)"</f>
        <v>5  (0%)</v>
      </c>
    </row>
    <row r="218" spans="1:7" x14ac:dyDescent="0.15">
      <c r="A218" t="s">
        <v>150</v>
      </c>
      <c r="B218" t="s">
        <v>157</v>
      </c>
      <c r="C218">
        <v>7</v>
      </c>
      <c r="D218">
        <v>2019</v>
      </c>
      <c r="E218">
        <v>3</v>
      </c>
      <c r="F218" s="20">
        <f>origin_widget_id_125040_geo_id_690_sv_id_11_population_collection_28_limit_200_f[[#This Row],[Column1.individuals]]/SUM(origin_widget_id_125040_geo_id_690_sv_id_11_population_collection_28_limit_200_f[Column1.individuals])</f>
        <v>1.9480519480519481E-3</v>
      </c>
      <c r="G218" t="str">
        <f>TEXT(origin_widget_id_125040_geo_id_690_sv_id_11_population_collection_28_limit_200_f[[#This Row],[Column1.individuals]],"#,###")&amp;"  ("&amp;(ROUND(origin_widget_id_125040_geo_id_690_sv_id_11_population_collection_28_limit_200_f[[#This Row],[Column1]],2)*100)&amp;"%)"</f>
        <v>3  (0%)</v>
      </c>
    </row>
    <row r="219" spans="1:7" x14ac:dyDescent="0.15">
      <c r="A219" t="s">
        <v>76</v>
      </c>
      <c r="B219" t="s">
        <v>157</v>
      </c>
      <c r="C219">
        <v>7</v>
      </c>
      <c r="D219">
        <v>2019</v>
      </c>
      <c r="E219">
        <v>3</v>
      </c>
      <c r="F219" s="20">
        <f>origin_widget_id_125040_geo_id_690_sv_id_11_population_collection_28_limit_200_f[[#This Row],[Column1.individuals]]/SUM(origin_widget_id_125040_geo_id_690_sv_id_11_population_collection_28_limit_200_f[Column1.individuals])</f>
        <v>1.9480519480519481E-3</v>
      </c>
      <c r="G219" t="str">
        <f>TEXT(origin_widget_id_125040_geo_id_690_sv_id_11_population_collection_28_limit_200_f[[#This Row],[Column1.individuals]],"#,###")&amp;"  ("&amp;(ROUND(origin_widget_id_125040_geo_id_690_sv_id_11_population_collection_28_limit_200_f[[#This Row],[Column1]],2)*100)&amp;"%)"</f>
        <v>3  (0%)</v>
      </c>
    </row>
    <row r="220" spans="1:7" x14ac:dyDescent="0.15">
      <c r="A220" t="s">
        <v>85</v>
      </c>
      <c r="B220" t="s">
        <v>157</v>
      </c>
      <c r="C220">
        <v>7</v>
      </c>
      <c r="D220">
        <v>2019</v>
      </c>
      <c r="E220">
        <v>3</v>
      </c>
      <c r="F220" s="20">
        <f>origin_widget_id_125040_geo_id_690_sv_id_11_population_collection_28_limit_200_f[[#This Row],[Column1.individuals]]/SUM(origin_widget_id_125040_geo_id_690_sv_id_11_population_collection_28_limit_200_f[Column1.individuals])</f>
        <v>1.9480519480519481E-3</v>
      </c>
      <c r="G220" t="str">
        <f>TEXT(origin_widget_id_125040_geo_id_690_sv_id_11_population_collection_28_limit_200_f[[#This Row],[Column1.individuals]],"#,###")&amp;"  ("&amp;(ROUND(origin_widget_id_125040_geo_id_690_sv_id_11_population_collection_28_limit_200_f[[#This Row],[Column1]],2)*100)&amp;"%)"</f>
        <v>3  (0%)</v>
      </c>
    </row>
    <row r="221" spans="1:7" x14ac:dyDescent="0.15">
      <c r="A221" t="s">
        <v>82</v>
      </c>
      <c r="B221" t="s">
        <v>158</v>
      </c>
      <c r="C221">
        <v>6</v>
      </c>
      <c r="D221">
        <v>2019</v>
      </c>
      <c r="E221">
        <v>2</v>
      </c>
      <c r="F221" s="20">
        <f>origin_widget_id_125040_geo_id_690_sv_id_11_population_collection_28_limit_200_f[[#This Row],[Column1.individuals]]/SUM(origin_widget_id_125040_geo_id_690_sv_id_11_population_collection_28_limit_200_f[Column1.individuals])</f>
        <v>1.2987012987012987E-3</v>
      </c>
      <c r="G221" t="str">
        <f>TEXT(origin_widget_id_125040_geo_id_690_sv_id_11_population_collection_28_limit_200_f[[#This Row],[Column1.individuals]],"#,###")&amp;"  ("&amp;(ROUND(origin_widget_id_125040_geo_id_690_sv_id_11_population_collection_28_limit_200_f[[#This Row],[Column1]],2)*100)&amp;"%)"</f>
        <v>2  (0%)</v>
      </c>
    </row>
    <row r="222" spans="1:7" x14ac:dyDescent="0.15">
      <c r="A222" t="s">
        <v>92</v>
      </c>
      <c r="B222" t="s">
        <v>157</v>
      </c>
      <c r="C222">
        <v>7</v>
      </c>
      <c r="D222">
        <v>2019</v>
      </c>
      <c r="E222">
        <v>2</v>
      </c>
      <c r="F222" s="20">
        <f>origin_widget_id_125040_geo_id_690_sv_id_11_population_collection_28_limit_200_f[[#This Row],[Column1.individuals]]/SUM(origin_widget_id_125040_geo_id_690_sv_id_11_population_collection_28_limit_200_f[Column1.individuals])</f>
        <v>1.2987012987012987E-3</v>
      </c>
      <c r="G222" t="str">
        <f>TEXT(origin_widget_id_125040_geo_id_690_sv_id_11_population_collection_28_limit_200_f[[#This Row],[Column1.individuals]],"#,###")&amp;"  ("&amp;(ROUND(origin_widget_id_125040_geo_id_690_sv_id_11_population_collection_28_limit_200_f[[#This Row],[Column1]],2)*100)&amp;"%)"</f>
        <v>2  (0%)</v>
      </c>
    </row>
    <row r="223" spans="1:7" x14ac:dyDescent="0.15">
      <c r="A223" t="s">
        <v>86</v>
      </c>
      <c r="B223" t="s">
        <v>157</v>
      </c>
      <c r="C223">
        <v>7</v>
      </c>
      <c r="D223">
        <v>2019</v>
      </c>
      <c r="E223">
        <v>2</v>
      </c>
      <c r="F223" s="20">
        <f>origin_widget_id_125040_geo_id_690_sv_id_11_population_collection_28_limit_200_f[[#This Row],[Column1.individuals]]/SUM(origin_widget_id_125040_geo_id_690_sv_id_11_population_collection_28_limit_200_f[Column1.individuals])</f>
        <v>1.2987012987012987E-3</v>
      </c>
      <c r="G223" t="str">
        <f>TEXT(origin_widget_id_125040_geo_id_690_sv_id_11_population_collection_28_limit_200_f[[#This Row],[Column1.individuals]],"#,###")&amp;"  ("&amp;(ROUND(origin_widget_id_125040_geo_id_690_sv_id_11_population_collection_28_limit_200_f[[#This Row],[Column1]],2)*100)&amp;"%)"</f>
        <v>2  (0%)</v>
      </c>
    </row>
    <row r="224" spans="1:7" x14ac:dyDescent="0.15">
      <c r="A224" t="s">
        <v>77</v>
      </c>
      <c r="B224" t="s">
        <v>157</v>
      </c>
      <c r="C224">
        <v>7</v>
      </c>
      <c r="D224">
        <v>2019</v>
      </c>
      <c r="E224">
        <v>2</v>
      </c>
      <c r="F224" s="20">
        <f>origin_widget_id_125040_geo_id_690_sv_id_11_population_collection_28_limit_200_f[[#This Row],[Column1.individuals]]/SUM(origin_widget_id_125040_geo_id_690_sv_id_11_population_collection_28_limit_200_f[Column1.individuals])</f>
        <v>1.2987012987012987E-3</v>
      </c>
      <c r="G224" t="str">
        <f>TEXT(origin_widget_id_125040_geo_id_690_sv_id_11_population_collection_28_limit_200_f[[#This Row],[Column1.individuals]],"#,###")&amp;"  ("&amp;(ROUND(origin_widget_id_125040_geo_id_690_sv_id_11_population_collection_28_limit_200_f[[#This Row],[Column1]],2)*100)&amp;"%)"</f>
        <v>2  (0%)</v>
      </c>
    </row>
    <row r="225" spans="1:7" x14ac:dyDescent="0.15">
      <c r="A225" t="s">
        <v>84</v>
      </c>
      <c r="B225" t="s">
        <v>157</v>
      </c>
      <c r="C225">
        <v>7</v>
      </c>
      <c r="D225">
        <v>2019</v>
      </c>
      <c r="E225">
        <v>1</v>
      </c>
      <c r="F225" s="20">
        <f>origin_widget_id_125040_geo_id_690_sv_id_11_population_collection_28_limit_200_f[[#This Row],[Column1.individuals]]/SUM(origin_widget_id_125040_geo_id_690_sv_id_11_population_collection_28_limit_200_f[Column1.individuals])</f>
        <v>6.4935064935064935E-4</v>
      </c>
      <c r="G225" t="str">
        <f>TEXT(origin_widget_id_125040_geo_id_690_sv_id_11_population_collection_28_limit_200_f[[#This Row],[Column1.individuals]],"#,###")&amp;"  ("&amp;(ROUND(origin_widget_id_125040_geo_id_690_sv_id_11_population_collection_28_limit_200_f[[#This Row],[Column1]],2)*100)&amp;"%)"</f>
        <v>1  (0%)</v>
      </c>
    </row>
    <row r="226" spans="1:7" x14ac:dyDescent="0.15">
      <c r="A226" t="s">
        <v>94</v>
      </c>
      <c r="B226" t="s">
        <v>157</v>
      </c>
      <c r="C226">
        <v>7</v>
      </c>
      <c r="D226">
        <v>2019</v>
      </c>
      <c r="E226">
        <v>1</v>
      </c>
      <c r="F226" s="20">
        <f>origin_widget_id_125040_geo_id_690_sv_id_11_population_collection_28_limit_200_f[[#This Row],[Column1.individuals]]/SUM(origin_widget_id_125040_geo_id_690_sv_id_11_population_collection_28_limit_200_f[Column1.individuals])</f>
        <v>6.4935064935064935E-4</v>
      </c>
      <c r="G226" t="str">
        <f>TEXT(origin_widget_id_125040_geo_id_690_sv_id_11_population_collection_28_limit_200_f[[#This Row],[Column1.individuals]],"#,###")&amp;"  ("&amp;(ROUND(origin_widget_id_125040_geo_id_690_sv_id_11_population_collection_28_limit_200_f[[#This Row],[Column1]],2)*100)&amp;"%)"</f>
        <v>1  (0%)</v>
      </c>
    </row>
    <row r="227" spans="1:7" x14ac:dyDescent="0.15">
      <c r="A227" t="s">
        <v>88</v>
      </c>
      <c r="B227" t="s">
        <v>157</v>
      </c>
      <c r="C227">
        <v>7</v>
      </c>
      <c r="D227">
        <v>2019</v>
      </c>
      <c r="E227">
        <v>1</v>
      </c>
      <c r="F227" s="20">
        <f>origin_widget_id_125040_geo_id_690_sv_id_11_population_collection_28_limit_200_f[[#This Row],[Column1.individuals]]/SUM(origin_widget_id_125040_geo_id_690_sv_id_11_population_collection_28_limit_200_f[Column1.individuals])</f>
        <v>6.4935064935064935E-4</v>
      </c>
      <c r="G227" t="str">
        <f>TEXT(origin_widget_id_125040_geo_id_690_sv_id_11_population_collection_28_limit_200_f[[#This Row],[Column1.individuals]],"#,###")&amp;"  ("&amp;(ROUND(origin_widget_id_125040_geo_id_690_sv_id_11_population_collection_28_limit_200_f[[#This Row],[Column1]],2)*100)&amp;"%)"</f>
        <v>1  (0%)</v>
      </c>
    </row>
    <row r="228" spans="1:7" x14ac:dyDescent="0.15">
      <c r="A228" t="s">
        <v>62</v>
      </c>
      <c r="B228" t="s">
        <v>157</v>
      </c>
      <c r="C228">
        <v>7</v>
      </c>
      <c r="D228">
        <v>2019</v>
      </c>
      <c r="E228">
        <v>0</v>
      </c>
      <c r="F228" s="20">
        <f>origin_widget_id_125040_geo_id_690_sv_id_11_population_collection_28_limit_200_f[[#This Row],[Column1.individuals]]/SUM(origin_widget_id_125040_geo_id_690_sv_id_11_population_collection_28_limit_200_f[Column1.individuals])</f>
        <v>0</v>
      </c>
      <c r="G228" t="str">
        <f>TEXT(origin_widget_id_125040_geo_id_690_sv_id_11_population_collection_28_limit_200_f[[#This Row],[Column1.individuals]],"#,###")&amp;"  ("&amp;(ROUND(origin_widget_id_125040_geo_id_690_sv_id_11_population_collection_28_limit_200_f[[#This Row],[Column1]],2)*100)&amp;"%)"</f>
        <v xml:space="preserve">  (0%)</v>
      </c>
    </row>
    <row r="242" spans="1:4" x14ac:dyDescent="0.15">
      <c r="A242" t="s">
        <v>170</v>
      </c>
    </row>
    <row r="243" spans="1:4" x14ac:dyDescent="0.15">
      <c r="A243" t="s">
        <v>139</v>
      </c>
      <c r="B243" t="s">
        <v>16</v>
      </c>
      <c r="C243" t="s">
        <v>17</v>
      </c>
      <c r="D243" t="s">
        <v>37</v>
      </c>
    </row>
    <row r="244" spans="1:4" x14ac:dyDescent="0.15">
      <c r="A244" t="s">
        <v>234</v>
      </c>
      <c r="B244">
        <v>12</v>
      </c>
      <c r="C244">
        <v>2010</v>
      </c>
      <c r="D244">
        <v>1100</v>
      </c>
    </row>
    <row r="248" spans="1:4" x14ac:dyDescent="0.15">
      <c r="A248" t="s">
        <v>174</v>
      </c>
    </row>
    <row r="249" spans="1:4" x14ac:dyDescent="0.15">
      <c r="A249" t="s">
        <v>139</v>
      </c>
      <c r="B249" t="s">
        <v>16</v>
      </c>
      <c r="C249" t="s">
        <v>17</v>
      </c>
      <c r="D249" t="s">
        <v>37</v>
      </c>
    </row>
    <row r="250" spans="1:4" x14ac:dyDescent="0.15">
      <c r="A250" t="s">
        <v>234</v>
      </c>
      <c r="B250">
        <v>1</v>
      </c>
      <c r="C250">
        <v>2019</v>
      </c>
      <c r="D250">
        <v>70</v>
      </c>
    </row>
    <row r="254" spans="1:4" x14ac:dyDescent="0.15">
      <c r="A254" t="s">
        <v>175</v>
      </c>
    </row>
    <row r="255" spans="1:4" x14ac:dyDescent="0.15">
      <c r="A255" t="s">
        <v>139</v>
      </c>
      <c r="B255" t="s">
        <v>16</v>
      </c>
      <c r="C255" t="s">
        <v>17</v>
      </c>
      <c r="D255" t="s">
        <v>37</v>
      </c>
    </row>
    <row r="256" spans="1:4" x14ac:dyDescent="0.15">
      <c r="A256" t="s">
        <v>234</v>
      </c>
      <c r="B256">
        <v>1</v>
      </c>
      <c r="C256">
        <v>2019</v>
      </c>
      <c r="D256">
        <v>704</v>
      </c>
    </row>
    <row r="260" spans="1:4" x14ac:dyDescent="0.15">
      <c r="A260" t="s">
        <v>176</v>
      </c>
    </row>
    <row r="261" spans="1:4" x14ac:dyDescent="0.15">
      <c r="A261" t="s">
        <v>139</v>
      </c>
      <c r="B261" t="s">
        <v>16</v>
      </c>
      <c r="C261" t="s">
        <v>17</v>
      </c>
      <c r="D261" t="s">
        <v>37</v>
      </c>
    </row>
    <row r="262" spans="1:4" x14ac:dyDescent="0.15">
      <c r="A262" t="s">
        <v>234</v>
      </c>
      <c r="B262">
        <v>1</v>
      </c>
      <c r="C262">
        <v>2019</v>
      </c>
      <c r="D262">
        <v>326</v>
      </c>
    </row>
  </sheetData>
  <phoneticPr fontId="16" type="noConversion"/>
  <hyperlinks>
    <hyperlink ref="B1" r:id="rId1" xr:uid="{65F2C17B-12EB-4FD2-A3C4-E52F532B33F3}"/>
  </hyperlinks>
  <pageMargins left="0.7" right="0.7" top="0.75" bottom="0.75" header="0.3" footer="0.3"/>
  <pageSetup paperSize="9" orientation="portrait" r:id="rId2"/>
  <tableParts count="33">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797E-99A7-EF44-8F08-30E0143A27F3}">
  <dimension ref="A1:M73"/>
  <sheetViews>
    <sheetView topLeftCell="A34" workbookViewId="0">
      <selection activeCell="I23" sqref="I23:I73"/>
    </sheetView>
  </sheetViews>
  <sheetFormatPr baseColWidth="10" defaultRowHeight="14" x14ac:dyDescent="0.15"/>
  <sheetData>
    <row r="1" spans="1:13" x14ac:dyDescent="0.15">
      <c r="A1" t="s">
        <v>238</v>
      </c>
      <c r="E1" t="s">
        <v>245</v>
      </c>
      <c r="F1" t="s">
        <v>239</v>
      </c>
    </row>
    <row r="2" spans="1:13" x14ac:dyDescent="0.15">
      <c r="A2" s="89" t="s">
        <v>16</v>
      </c>
      <c r="B2" s="90" t="s">
        <v>17</v>
      </c>
      <c r="C2" s="90" t="s">
        <v>37</v>
      </c>
      <c r="D2" s="90" t="s">
        <v>95</v>
      </c>
      <c r="E2" t="s">
        <v>96</v>
      </c>
      <c r="L2" s="86" t="s">
        <v>241</v>
      </c>
      <c r="M2" s="87">
        <v>570076</v>
      </c>
    </row>
    <row r="3" spans="1:13" x14ac:dyDescent="0.15">
      <c r="A3" s="91">
        <v>1</v>
      </c>
      <c r="B3" s="92">
        <v>2014</v>
      </c>
      <c r="C3" s="93">
        <v>955</v>
      </c>
      <c r="D3" s="94" t="str">
        <f>VLOOKUP('greece comp'!$A3,Admin_Months,2)&amp;"-"&amp;'greece comp'!$B3</f>
        <v>Jan-2014</v>
      </c>
      <c r="H3" s="86"/>
      <c r="I3" s="87"/>
    </row>
    <row r="4" spans="1:13" x14ac:dyDescent="0.15">
      <c r="A4" s="95">
        <v>2</v>
      </c>
      <c r="B4" s="96">
        <v>2014</v>
      </c>
      <c r="C4" s="97">
        <v>1001</v>
      </c>
      <c r="D4" s="98" t="str">
        <f>VLOOKUP('greece comp'!$A4,Admin_Months,2)&amp;"-"&amp;'greece comp'!$B4</f>
        <v>Feb-2014</v>
      </c>
    </row>
    <row r="5" spans="1:13" x14ac:dyDescent="0.15">
      <c r="A5" s="91">
        <v>3</v>
      </c>
      <c r="B5" s="92">
        <v>2014</v>
      </c>
      <c r="C5" s="93">
        <v>1501</v>
      </c>
      <c r="D5" s="94" t="str">
        <f>VLOOKUP('greece comp'!$A5,Admin_Months,2)&amp;"-"&amp;'greece comp'!$B5</f>
        <v>Mar-2014</v>
      </c>
    </row>
    <row r="6" spans="1:13" x14ac:dyDescent="0.15">
      <c r="A6" s="95">
        <v>4</v>
      </c>
      <c r="B6" s="96">
        <v>2014</v>
      </c>
      <c r="C6" s="97">
        <v>1257</v>
      </c>
      <c r="D6" s="98" t="str">
        <f>VLOOKUP('greece comp'!$A6,Admin_Months,2)&amp;"-"&amp;'greece comp'!$B6</f>
        <v>Apr-2014</v>
      </c>
    </row>
    <row r="7" spans="1:13" x14ac:dyDescent="0.15">
      <c r="A7" s="91">
        <v>5</v>
      </c>
      <c r="B7" s="92">
        <v>2014</v>
      </c>
      <c r="C7" s="93">
        <v>1703</v>
      </c>
      <c r="D7" s="94" t="str">
        <f>VLOOKUP('greece comp'!$A7,Admin_Months,2)&amp;"-"&amp;'greece comp'!$B7</f>
        <v>May-2014</v>
      </c>
    </row>
    <row r="8" spans="1:13" x14ac:dyDescent="0.15">
      <c r="A8" s="95">
        <v>6</v>
      </c>
      <c r="B8" s="96">
        <v>2014</v>
      </c>
      <c r="C8" s="97">
        <v>3198</v>
      </c>
      <c r="D8" s="98" t="str">
        <f>VLOOKUP('greece comp'!$A8,Admin_Months,2)&amp;"-"&amp;'greece comp'!$B8</f>
        <v>Jun-2014</v>
      </c>
    </row>
    <row r="9" spans="1:13" x14ac:dyDescent="0.15">
      <c r="A9" s="91">
        <v>7</v>
      </c>
      <c r="B9" s="92">
        <v>2014</v>
      </c>
      <c r="C9" s="93">
        <v>3927</v>
      </c>
      <c r="D9" s="94" t="str">
        <f>VLOOKUP('greece comp'!$A9,Admin_Months,2)&amp;"-"&amp;'greece comp'!$B9</f>
        <v>Jul-2014</v>
      </c>
    </row>
    <row r="10" spans="1:13" x14ac:dyDescent="0.15">
      <c r="A10" s="95">
        <v>8</v>
      </c>
      <c r="B10" s="96">
        <v>2014</v>
      </c>
      <c r="C10" s="97">
        <v>6742</v>
      </c>
      <c r="D10" s="98" t="str">
        <f>VLOOKUP('greece comp'!$A10,Admin_Months,2)&amp;"-"&amp;'greece comp'!$B10</f>
        <v>Aug-2014</v>
      </c>
    </row>
    <row r="11" spans="1:13" x14ac:dyDescent="0.15">
      <c r="A11" s="91">
        <v>9</v>
      </c>
      <c r="B11" s="92">
        <v>2014</v>
      </c>
      <c r="C11" s="93">
        <v>7454</v>
      </c>
      <c r="D11" s="94" t="str">
        <f>VLOOKUP('greece comp'!$A11,Admin_Months,2)&amp;"-"&amp;'greece comp'!$B11</f>
        <v>Sep-2014</v>
      </c>
    </row>
    <row r="12" spans="1:13" x14ac:dyDescent="0.15">
      <c r="A12" s="95">
        <v>10</v>
      </c>
      <c r="B12" s="96">
        <v>2014</v>
      </c>
      <c r="C12" s="97">
        <v>7432</v>
      </c>
      <c r="D12" s="98" t="str">
        <f>VLOOKUP('greece comp'!$A12,Admin_Months,2)&amp;"-"&amp;'greece comp'!$B12</f>
        <v>Oct-2014</v>
      </c>
    </row>
    <row r="13" spans="1:13" x14ac:dyDescent="0.15">
      <c r="A13" s="91">
        <v>11</v>
      </c>
      <c r="B13" s="92">
        <v>2014</v>
      </c>
      <c r="C13" s="93">
        <v>3812</v>
      </c>
      <c r="D13" s="94" t="str">
        <f>VLOOKUP('greece comp'!$A13,Admin_Months,2)&amp;"-"&amp;'greece comp'!$B13</f>
        <v>Nov-2014</v>
      </c>
    </row>
    <row r="14" spans="1:13" x14ac:dyDescent="0.15">
      <c r="A14" s="95">
        <v>12</v>
      </c>
      <c r="B14" s="96">
        <v>2014</v>
      </c>
      <c r="C14" s="97">
        <v>2056</v>
      </c>
      <c r="D14" s="98" t="str">
        <f>VLOOKUP('greece comp'!$A14,Admin_Months,2)&amp;"-"&amp;'greece comp'!$B14</f>
        <v>Dec-2014</v>
      </c>
    </row>
    <row r="15" spans="1:13" x14ac:dyDescent="0.15">
      <c r="A15" s="91">
        <v>1</v>
      </c>
      <c r="B15" s="92">
        <v>2015</v>
      </c>
      <c r="C15" s="93">
        <v>1694</v>
      </c>
      <c r="D15" s="94" t="str">
        <f>VLOOKUP('greece comp'!$A15,Admin_Months,2)&amp;"-"&amp;'greece comp'!$B15</f>
        <v>Jan-2015</v>
      </c>
    </row>
    <row r="16" spans="1:13" x14ac:dyDescent="0.15">
      <c r="A16" s="95">
        <v>2</v>
      </c>
      <c r="B16" s="96">
        <v>2015</v>
      </c>
      <c r="C16" s="97">
        <v>2873</v>
      </c>
      <c r="D16" s="98" t="str">
        <f>VLOOKUP('greece comp'!$A16,Admin_Months,2)&amp;"-"&amp;'greece comp'!$B16</f>
        <v>Feb-2015</v>
      </c>
    </row>
    <row r="17" spans="1:12" x14ac:dyDescent="0.15">
      <c r="A17" s="91">
        <v>3</v>
      </c>
      <c r="B17" s="92">
        <v>2015</v>
      </c>
      <c r="C17" s="93">
        <v>7874</v>
      </c>
      <c r="D17" s="94" t="str">
        <f>VLOOKUP('greece comp'!$A17,Admin_Months,2)&amp;"-"&amp;'greece comp'!$B17</f>
        <v>Mar-2015</v>
      </c>
    </row>
    <row r="18" spans="1:12" x14ac:dyDescent="0.15">
      <c r="A18" s="95">
        <v>4</v>
      </c>
      <c r="B18" s="96">
        <v>2015</v>
      </c>
      <c r="C18" s="97">
        <v>13556</v>
      </c>
      <c r="D18" s="98" t="str">
        <f>VLOOKUP('greece comp'!$A18,Admin_Months,2)&amp;"-"&amp;'greece comp'!$B18</f>
        <v>Apr-2015</v>
      </c>
    </row>
    <row r="19" spans="1:12" x14ac:dyDescent="0.15">
      <c r="A19" s="91">
        <v>5</v>
      </c>
      <c r="B19" s="92">
        <v>2015</v>
      </c>
      <c r="C19" s="93">
        <v>17889</v>
      </c>
      <c r="D19" s="94" t="str">
        <f>VLOOKUP('greece comp'!$A19,Admin_Months,2)&amp;"-"&amp;'greece comp'!$B19</f>
        <v>May-2015</v>
      </c>
    </row>
    <row r="20" spans="1:12" x14ac:dyDescent="0.15">
      <c r="A20" s="95">
        <v>6</v>
      </c>
      <c r="B20" s="96">
        <v>2015</v>
      </c>
      <c r="C20" s="97">
        <v>31318</v>
      </c>
      <c r="D20" s="98" t="str">
        <f>VLOOKUP('greece comp'!$A20,Admin_Months,2)&amp;"-"&amp;'greece comp'!$B20</f>
        <v>Jun-2015</v>
      </c>
    </row>
    <row r="21" spans="1:12" x14ac:dyDescent="0.15">
      <c r="A21" s="91">
        <v>7</v>
      </c>
      <c r="B21" s="92">
        <v>2015</v>
      </c>
      <c r="C21" s="93">
        <v>54899</v>
      </c>
      <c r="D21" s="94" t="str">
        <f>VLOOKUP('greece comp'!$A21,Admin_Months,2)&amp;"-"&amp;'greece comp'!$B21</f>
        <v>Jul-2015</v>
      </c>
    </row>
    <row r="22" spans="1:12" x14ac:dyDescent="0.15">
      <c r="A22" s="95">
        <v>8</v>
      </c>
      <c r="B22" s="96">
        <v>2015</v>
      </c>
      <c r="C22" s="97">
        <v>107843</v>
      </c>
      <c r="D22" s="98" t="str">
        <f>VLOOKUP('greece comp'!$A22,Admin_Months,2)&amp;"-"&amp;'greece comp'!$B22</f>
        <v>Aug-2015</v>
      </c>
      <c r="J22">
        <v>2015</v>
      </c>
      <c r="K22" s="88" t="s">
        <v>133</v>
      </c>
      <c r="L22" s="23">
        <v>35863</v>
      </c>
    </row>
    <row r="23" spans="1:12" x14ac:dyDescent="0.15">
      <c r="A23" s="91">
        <v>9</v>
      </c>
      <c r="B23" s="92">
        <v>2015</v>
      </c>
      <c r="C23" s="93">
        <v>147123</v>
      </c>
      <c r="D23" s="94" t="str">
        <f>VLOOKUP('greece comp'!$A23,Admin_Months,2)&amp;"-"&amp;'greece comp'!$B23</f>
        <v>Sep-2015</v>
      </c>
      <c r="I23" s="45">
        <f>C23-L23</f>
        <v>32178</v>
      </c>
      <c r="J23">
        <v>2015</v>
      </c>
      <c r="K23" s="88" t="s">
        <v>134</v>
      </c>
      <c r="L23" s="23">
        <v>114945</v>
      </c>
    </row>
    <row r="24" spans="1:12" x14ac:dyDescent="0.15">
      <c r="A24" s="95">
        <v>10</v>
      </c>
      <c r="B24" s="96">
        <v>2015</v>
      </c>
      <c r="C24" s="97">
        <v>211663</v>
      </c>
      <c r="D24" s="98" t="str">
        <f>VLOOKUP('greece comp'!$A24,Admin_Months,2)&amp;"-"&amp;'greece comp'!$B24</f>
        <v>Oct-2015</v>
      </c>
      <c r="I24" s="45">
        <f t="shared" ref="I24:I73" si="0">C24-L24</f>
        <v>14497</v>
      </c>
      <c r="J24">
        <v>2015</v>
      </c>
      <c r="K24" s="88" t="s">
        <v>135</v>
      </c>
      <c r="L24" s="23">
        <v>197166</v>
      </c>
    </row>
    <row r="25" spans="1:12" x14ac:dyDescent="0.15">
      <c r="A25" s="91">
        <v>11</v>
      </c>
      <c r="B25" s="92">
        <v>2015</v>
      </c>
      <c r="C25" s="93">
        <v>151249</v>
      </c>
      <c r="D25" s="94" t="str">
        <f>VLOOKUP('greece comp'!$A25,Admin_Months,2)&amp;"-"&amp;'greece comp'!$B25</f>
        <v>Nov-2015</v>
      </c>
      <c r="I25" s="45">
        <f t="shared" si="0"/>
        <v>29021</v>
      </c>
      <c r="J25">
        <v>2015</v>
      </c>
      <c r="K25" s="88" t="s">
        <v>136</v>
      </c>
      <c r="L25" s="23">
        <v>122228</v>
      </c>
    </row>
    <row r="26" spans="1:12" x14ac:dyDescent="0.15">
      <c r="A26" s="95">
        <v>12</v>
      </c>
      <c r="B26" s="96">
        <v>2015</v>
      </c>
      <c r="C26" s="97">
        <v>108742</v>
      </c>
      <c r="D26" s="98" t="str">
        <f>VLOOKUP('greece comp'!$A26,Admin_Months,2)&amp;"-"&amp;'greece comp'!$B26</f>
        <v>Dec-2015</v>
      </c>
      <c r="I26" s="45">
        <f t="shared" si="0"/>
        <v>8868</v>
      </c>
      <c r="J26">
        <v>2015</v>
      </c>
      <c r="K26" s="88" t="s">
        <v>137</v>
      </c>
      <c r="L26" s="23">
        <v>99874</v>
      </c>
    </row>
    <row r="27" spans="1:12" x14ac:dyDescent="0.15">
      <c r="A27" s="91">
        <v>1</v>
      </c>
      <c r="B27" s="92">
        <v>2016</v>
      </c>
      <c r="C27" s="93">
        <v>67415</v>
      </c>
      <c r="D27" s="94" t="str">
        <f>VLOOKUP('greece comp'!$A27,Admin_Months,2)&amp;"-"&amp;'greece comp'!$B27</f>
        <v>Jan-2016</v>
      </c>
      <c r="E27">
        <f>'greece comp'!$C27-H27</f>
        <v>6185</v>
      </c>
      <c r="F27">
        <v>2016</v>
      </c>
      <c r="G27" s="85">
        <v>1</v>
      </c>
      <c r="H27" s="23">
        <v>61230</v>
      </c>
      <c r="I27" s="45">
        <f t="shared" si="0"/>
        <v>7513</v>
      </c>
      <c r="J27">
        <v>2016</v>
      </c>
      <c r="K27" s="88" t="s">
        <v>126</v>
      </c>
      <c r="L27" s="23">
        <v>59902</v>
      </c>
    </row>
    <row r="28" spans="1:12" x14ac:dyDescent="0.15">
      <c r="A28" s="95">
        <v>2</v>
      </c>
      <c r="B28" s="96">
        <v>2016</v>
      </c>
      <c r="C28" s="97">
        <v>57066</v>
      </c>
      <c r="D28" s="98" t="str">
        <f>VLOOKUP('greece comp'!$A28,Admin_Months,2)&amp;"-"&amp;'greece comp'!$B28</f>
        <v>Feb-2016</v>
      </c>
      <c r="E28">
        <f>'greece comp'!$C28-H28</f>
        <v>1191</v>
      </c>
      <c r="F28">
        <v>2016</v>
      </c>
      <c r="G28" s="85">
        <v>2</v>
      </c>
      <c r="H28" s="23">
        <v>55875</v>
      </c>
      <c r="I28" s="45">
        <f t="shared" si="0"/>
        <v>1844</v>
      </c>
      <c r="J28">
        <v>2016</v>
      </c>
      <c r="K28" s="88" t="s">
        <v>127</v>
      </c>
      <c r="L28" s="23">
        <v>55222</v>
      </c>
    </row>
    <row r="29" spans="1:12" x14ac:dyDescent="0.15">
      <c r="A29" s="91">
        <v>3</v>
      </c>
      <c r="B29" s="92">
        <v>2016</v>
      </c>
      <c r="C29" s="93">
        <v>26971</v>
      </c>
      <c r="D29" s="94" t="str">
        <f>VLOOKUP('greece comp'!$A29,Admin_Months,2)&amp;"-"&amp;'greece comp'!$B29</f>
        <v>Mar-2016</v>
      </c>
      <c r="E29">
        <f>'greece comp'!$C29-H29</f>
        <v>-234</v>
      </c>
      <c r="F29">
        <v>2016</v>
      </c>
      <c r="G29" s="85">
        <v>3</v>
      </c>
      <c r="H29" s="23">
        <v>27205</v>
      </c>
      <c r="I29" s="45">
        <f t="shared" si="0"/>
        <v>348</v>
      </c>
      <c r="J29">
        <v>2016</v>
      </c>
      <c r="K29" s="88" t="s">
        <v>128</v>
      </c>
      <c r="L29" s="23">
        <v>26623</v>
      </c>
    </row>
    <row r="30" spans="1:12" x14ac:dyDescent="0.15">
      <c r="A30" s="95">
        <v>4</v>
      </c>
      <c r="B30" s="96">
        <v>2016</v>
      </c>
      <c r="C30" s="97">
        <v>3650</v>
      </c>
      <c r="D30" s="98" t="str">
        <f>VLOOKUP('greece comp'!$A30,Admin_Months,2)&amp;"-"&amp;'greece comp'!$B30</f>
        <v>Apr-2016</v>
      </c>
      <c r="E30">
        <f>'greece comp'!$C30-H30</f>
        <v>-135</v>
      </c>
      <c r="F30">
        <v>2016</v>
      </c>
      <c r="G30" s="85">
        <v>4</v>
      </c>
      <c r="H30" s="23">
        <v>3785</v>
      </c>
      <c r="I30" s="45">
        <f t="shared" si="0"/>
        <v>231</v>
      </c>
      <c r="J30">
        <v>2016</v>
      </c>
      <c r="K30" s="88" t="s">
        <v>129</v>
      </c>
      <c r="L30" s="23">
        <v>3419</v>
      </c>
    </row>
    <row r="31" spans="1:12" x14ac:dyDescent="0.15">
      <c r="A31" s="91">
        <v>5</v>
      </c>
      <c r="B31" s="92">
        <v>2016</v>
      </c>
      <c r="C31" s="93">
        <v>1721</v>
      </c>
      <c r="D31" s="94" t="str">
        <f>VLOOKUP('greece comp'!$A31,Admin_Months,2)&amp;"-"&amp;'greece comp'!$B31</f>
        <v>May-2016</v>
      </c>
      <c r="E31">
        <f>'greece comp'!$C31-H31</f>
        <v>496</v>
      </c>
      <c r="F31">
        <v>2016</v>
      </c>
      <c r="G31" s="85">
        <v>5</v>
      </c>
      <c r="H31" s="23">
        <v>1225</v>
      </c>
      <c r="I31" s="45">
        <f t="shared" si="0"/>
        <v>256</v>
      </c>
      <c r="J31">
        <v>2016</v>
      </c>
      <c r="K31" s="88" t="s">
        <v>130</v>
      </c>
      <c r="L31" s="23">
        <v>1465</v>
      </c>
    </row>
    <row r="32" spans="1:12" x14ac:dyDescent="0.15">
      <c r="A32" s="95">
        <v>6</v>
      </c>
      <c r="B32" s="96">
        <v>2016</v>
      </c>
      <c r="C32" s="97">
        <v>1554</v>
      </c>
      <c r="D32" s="98" t="str">
        <f>VLOOKUP('greece comp'!$A32,Admin_Months,2)&amp;"-"&amp;'greece comp'!$B32</f>
        <v>Jun-2016</v>
      </c>
      <c r="E32">
        <f>'greece comp'!$C32-H32</f>
        <v>90</v>
      </c>
      <c r="F32">
        <v>2016</v>
      </c>
      <c r="G32" s="85">
        <v>6</v>
      </c>
      <c r="H32" s="23">
        <v>1464</v>
      </c>
      <c r="I32" s="45">
        <f t="shared" si="0"/>
        <v>65</v>
      </c>
      <c r="J32">
        <v>2016</v>
      </c>
      <c r="K32" s="88" t="s">
        <v>131</v>
      </c>
      <c r="L32" s="23">
        <v>1489</v>
      </c>
    </row>
    <row r="33" spans="1:12" x14ac:dyDescent="0.15">
      <c r="A33" s="91">
        <v>7</v>
      </c>
      <c r="B33" s="92">
        <v>2016</v>
      </c>
      <c r="C33" s="93">
        <v>1920</v>
      </c>
      <c r="D33" s="94" t="str">
        <f>VLOOKUP('greece comp'!$A33,Admin_Months,2)&amp;"-"&amp;'greece comp'!$B33</f>
        <v>Jul-2016</v>
      </c>
      <c r="E33">
        <f>'greece comp'!$C33-H33</f>
        <v>85</v>
      </c>
      <c r="F33">
        <v>2016</v>
      </c>
      <c r="G33" s="85">
        <v>7</v>
      </c>
      <c r="H33" s="23">
        <v>1835</v>
      </c>
      <c r="I33" s="45">
        <f t="shared" si="0"/>
        <v>65</v>
      </c>
      <c r="J33">
        <v>2016</v>
      </c>
      <c r="K33" s="88" t="s">
        <v>132</v>
      </c>
      <c r="L33" s="23">
        <v>1855</v>
      </c>
    </row>
    <row r="34" spans="1:12" x14ac:dyDescent="0.15">
      <c r="A34" s="95">
        <v>8</v>
      </c>
      <c r="B34" s="96">
        <v>2016</v>
      </c>
      <c r="C34" s="97">
        <v>3447</v>
      </c>
      <c r="D34" s="98" t="str">
        <f>VLOOKUP('greece comp'!$A34,Admin_Months,2)&amp;"-"&amp;'greece comp'!$B34</f>
        <v>Aug-2016</v>
      </c>
      <c r="E34">
        <f>'greece comp'!$C34-H34</f>
        <v>69</v>
      </c>
      <c r="F34">
        <v>2016</v>
      </c>
      <c r="G34" s="85">
        <v>8</v>
      </c>
      <c r="H34" s="23">
        <v>3378</v>
      </c>
      <c r="I34" s="45">
        <f t="shared" si="0"/>
        <v>17</v>
      </c>
      <c r="J34">
        <v>2016</v>
      </c>
      <c r="K34" s="88" t="s">
        <v>133</v>
      </c>
      <c r="L34" s="23">
        <v>3430</v>
      </c>
    </row>
    <row r="35" spans="1:12" x14ac:dyDescent="0.15">
      <c r="A35" s="91">
        <v>9</v>
      </c>
      <c r="B35" s="92">
        <v>2016</v>
      </c>
      <c r="C35" s="93">
        <v>3080</v>
      </c>
      <c r="D35" s="94" t="str">
        <f>VLOOKUP('greece comp'!$A35,Admin_Months,2)&amp;"-"&amp;'greece comp'!$B35</f>
        <v>Sep-2016</v>
      </c>
      <c r="E35">
        <f>'greece comp'!$C35-H35</f>
        <v>51</v>
      </c>
      <c r="F35">
        <v>2016</v>
      </c>
      <c r="G35" s="85">
        <v>9</v>
      </c>
      <c r="H35" s="23">
        <v>3029</v>
      </c>
      <c r="I35" s="45">
        <f t="shared" si="0"/>
        <v>-36</v>
      </c>
      <c r="J35">
        <v>2016</v>
      </c>
      <c r="K35" s="88" t="s">
        <v>134</v>
      </c>
      <c r="L35" s="23">
        <v>3116</v>
      </c>
    </row>
    <row r="36" spans="1:12" x14ac:dyDescent="0.15">
      <c r="A36" s="95">
        <v>10</v>
      </c>
      <c r="B36" s="96">
        <v>2016</v>
      </c>
      <c r="C36" s="97">
        <v>2970</v>
      </c>
      <c r="D36" s="98" t="str">
        <f>VLOOKUP('greece comp'!$A36,Admin_Months,2)&amp;"-"&amp;'greece comp'!$B36</f>
        <v>Oct-2016</v>
      </c>
      <c r="E36">
        <f>'greece comp'!$C36-H36</f>
        <v>61</v>
      </c>
      <c r="F36">
        <v>2016</v>
      </c>
      <c r="G36" s="85">
        <v>10</v>
      </c>
      <c r="H36" s="23">
        <v>2909</v>
      </c>
      <c r="I36" s="45">
        <f t="shared" si="0"/>
        <v>-21</v>
      </c>
      <c r="J36">
        <v>2016</v>
      </c>
      <c r="K36" s="88" t="s">
        <v>135</v>
      </c>
      <c r="L36" s="23">
        <v>2991</v>
      </c>
    </row>
    <row r="37" spans="1:12" x14ac:dyDescent="0.15">
      <c r="A37" s="91">
        <v>11</v>
      </c>
      <c r="B37" s="92">
        <v>2016</v>
      </c>
      <c r="C37" s="93">
        <v>1991</v>
      </c>
      <c r="D37" s="94" t="str">
        <f>VLOOKUP('greece comp'!$A37,Admin_Months,2)&amp;"-"&amp;'greece comp'!$B37</f>
        <v>Nov-2016</v>
      </c>
      <c r="E37">
        <f>'greece comp'!$C37-H37</f>
        <v>17</v>
      </c>
      <c r="F37">
        <v>2016</v>
      </c>
      <c r="G37" s="85">
        <v>11</v>
      </c>
      <c r="H37" s="23">
        <v>1974</v>
      </c>
      <c r="I37" s="45">
        <f t="shared" si="0"/>
        <v>0</v>
      </c>
      <c r="J37">
        <v>2016</v>
      </c>
      <c r="K37" s="88" t="s">
        <v>136</v>
      </c>
      <c r="L37" s="23">
        <v>1991</v>
      </c>
    </row>
    <row r="38" spans="1:12" x14ac:dyDescent="0.15">
      <c r="A38" s="95">
        <v>12</v>
      </c>
      <c r="B38" s="96">
        <v>2016</v>
      </c>
      <c r="C38" s="97">
        <v>1665</v>
      </c>
      <c r="D38" s="98" t="str">
        <f>VLOOKUP('greece comp'!$A38,Admin_Months,2)&amp;"-"&amp;'greece comp'!$B38</f>
        <v>Dec-2016</v>
      </c>
      <c r="E38">
        <f>'greece comp'!$C38-H38</f>
        <v>0</v>
      </c>
      <c r="F38">
        <v>2016</v>
      </c>
      <c r="G38" s="85">
        <v>12</v>
      </c>
      <c r="H38" s="23">
        <v>1665</v>
      </c>
      <c r="I38" s="45">
        <f t="shared" si="0"/>
        <v>3</v>
      </c>
      <c r="J38">
        <v>2016</v>
      </c>
      <c r="K38" s="88" t="s">
        <v>137</v>
      </c>
      <c r="L38" s="23">
        <v>1662</v>
      </c>
    </row>
    <row r="39" spans="1:12" x14ac:dyDescent="0.15">
      <c r="A39" s="91">
        <v>1</v>
      </c>
      <c r="B39" s="92">
        <v>2017</v>
      </c>
      <c r="C39" s="93">
        <v>1393</v>
      </c>
      <c r="D39" s="94" t="str">
        <f>VLOOKUP('greece comp'!$A39,Admin_Months,2)&amp;"-"&amp;'greece comp'!$B39</f>
        <v>Jan-2017</v>
      </c>
      <c r="E39">
        <f>'greece comp'!$C39-H39</f>
        <v>0</v>
      </c>
      <c r="F39">
        <v>2017</v>
      </c>
      <c r="G39" s="85">
        <v>1</v>
      </c>
      <c r="H39" s="23">
        <v>1393</v>
      </c>
      <c r="I39" s="45">
        <f t="shared" si="0"/>
        <v>0</v>
      </c>
      <c r="J39">
        <v>2017</v>
      </c>
      <c r="K39" s="88" t="s">
        <v>126</v>
      </c>
      <c r="L39" s="23">
        <v>1393</v>
      </c>
    </row>
    <row r="40" spans="1:12" x14ac:dyDescent="0.15">
      <c r="A40" s="95">
        <v>2</v>
      </c>
      <c r="B40" s="96">
        <v>2017</v>
      </c>
      <c r="C40" s="97">
        <v>1089</v>
      </c>
      <c r="D40" s="98" t="str">
        <f>VLOOKUP('greece comp'!$A40,Admin_Months,2)&amp;"-"&amp;'greece comp'!$B40</f>
        <v>Feb-2017</v>
      </c>
      <c r="E40">
        <f>'greece comp'!$C40-H40</f>
        <v>0</v>
      </c>
      <c r="F40">
        <v>2017</v>
      </c>
      <c r="G40" s="85">
        <v>2</v>
      </c>
      <c r="H40" s="23">
        <v>1089</v>
      </c>
      <c r="I40" s="45">
        <f t="shared" si="0"/>
        <v>0</v>
      </c>
      <c r="J40">
        <v>2017</v>
      </c>
      <c r="K40" s="88" t="s">
        <v>127</v>
      </c>
      <c r="L40" s="23">
        <v>1089</v>
      </c>
    </row>
    <row r="41" spans="1:12" x14ac:dyDescent="0.15">
      <c r="A41" s="91">
        <v>3</v>
      </c>
      <c r="B41" s="92">
        <v>2017</v>
      </c>
      <c r="C41" s="93">
        <v>1526</v>
      </c>
      <c r="D41" s="94" t="str">
        <f>VLOOKUP('greece comp'!$A41,Admin_Months,2)&amp;"-"&amp;'greece comp'!$B41</f>
        <v>Mar-2017</v>
      </c>
      <c r="E41">
        <f>'greece comp'!$C41-H41</f>
        <v>115</v>
      </c>
      <c r="F41">
        <v>2017</v>
      </c>
      <c r="G41" s="85">
        <v>3</v>
      </c>
      <c r="H41" s="23">
        <v>1411</v>
      </c>
      <c r="I41" s="45">
        <f t="shared" si="0"/>
        <v>-1</v>
      </c>
      <c r="J41">
        <v>2017</v>
      </c>
      <c r="K41" s="88" t="s">
        <v>128</v>
      </c>
      <c r="L41" s="23">
        <v>1527</v>
      </c>
    </row>
    <row r="42" spans="1:12" x14ac:dyDescent="0.15">
      <c r="A42" s="95">
        <v>4</v>
      </c>
      <c r="B42" s="96">
        <v>2017</v>
      </c>
      <c r="C42" s="97">
        <v>1156</v>
      </c>
      <c r="D42" s="98" t="str">
        <f>VLOOKUP('greece comp'!$A42,Admin_Months,2)&amp;"-"&amp;'greece comp'!$B42</f>
        <v>Apr-2017</v>
      </c>
      <c r="E42">
        <f>'greece comp'!$C42-H42</f>
        <v>112</v>
      </c>
      <c r="F42">
        <v>2017</v>
      </c>
      <c r="G42" s="85">
        <v>4</v>
      </c>
      <c r="H42" s="23">
        <v>1044</v>
      </c>
      <c r="I42" s="45">
        <f t="shared" si="0"/>
        <v>0</v>
      </c>
      <c r="J42">
        <v>2017</v>
      </c>
      <c r="K42" s="88" t="s">
        <v>129</v>
      </c>
      <c r="L42" s="23">
        <v>1156</v>
      </c>
    </row>
    <row r="43" spans="1:12" x14ac:dyDescent="0.15">
      <c r="A43" s="91">
        <v>5</v>
      </c>
      <c r="B43" s="92">
        <v>2017</v>
      </c>
      <c r="C43" s="93">
        <v>2110</v>
      </c>
      <c r="D43" s="94" t="str">
        <f>VLOOKUP('greece comp'!$A43,Admin_Months,2)&amp;"-"&amp;'greece comp'!$B43</f>
        <v>May-2017</v>
      </c>
      <c r="E43">
        <f>'greece comp'!$C43-H43</f>
        <v>107</v>
      </c>
      <c r="F43">
        <v>2017</v>
      </c>
      <c r="G43" s="85">
        <v>5</v>
      </c>
      <c r="H43" s="23">
        <v>2003</v>
      </c>
      <c r="I43" s="45">
        <f t="shared" si="0"/>
        <v>0</v>
      </c>
      <c r="J43">
        <v>2017</v>
      </c>
      <c r="K43" s="88" t="s">
        <v>130</v>
      </c>
      <c r="L43" s="23">
        <v>2110</v>
      </c>
    </row>
    <row r="44" spans="1:12" x14ac:dyDescent="0.15">
      <c r="A44" s="95">
        <v>6</v>
      </c>
      <c r="B44" s="96">
        <v>2017</v>
      </c>
      <c r="C44" s="97">
        <v>2012</v>
      </c>
      <c r="D44" s="98" t="str">
        <f>VLOOKUP('greece comp'!$A44,Admin_Months,2)&amp;"-"&amp;'greece comp'!$B44</f>
        <v>Jun-2017</v>
      </c>
      <c r="E44">
        <f>'greece comp'!$C44-H44</f>
        <v>61</v>
      </c>
      <c r="F44">
        <v>2017</v>
      </c>
      <c r="G44" s="85">
        <v>6</v>
      </c>
      <c r="H44" s="23">
        <v>1951</v>
      </c>
      <c r="I44" s="45">
        <f t="shared" si="0"/>
        <v>-2</v>
      </c>
      <c r="J44">
        <v>2017</v>
      </c>
      <c r="K44" s="88" t="s">
        <v>131</v>
      </c>
      <c r="L44" s="23">
        <v>2014</v>
      </c>
    </row>
    <row r="45" spans="1:12" x14ac:dyDescent="0.15">
      <c r="A45" s="91">
        <v>7</v>
      </c>
      <c r="B45" s="92">
        <v>2017</v>
      </c>
      <c r="C45" s="93">
        <v>2249</v>
      </c>
      <c r="D45" s="94" t="str">
        <f>VLOOKUP('greece comp'!$A45,Admin_Months,2)&amp;"-"&amp;'greece comp'!$B45</f>
        <v>Jul-2017</v>
      </c>
      <c r="E45">
        <f>'greece comp'!$C45-H45</f>
        <v>38</v>
      </c>
      <c r="F45">
        <v>2017</v>
      </c>
      <c r="G45" s="85">
        <v>7</v>
      </c>
      <c r="H45" s="23">
        <v>2211</v>
      </c>
      <c r="I45" s="45">
        <f t="shared" si="0"/>
        <v>3</v>
      </c>
      <c r="J45">
        <v>2017</v>
      </c>
      <c r="K45" s="88" t="s">
        <v>132</v>
      </c>
      <c r="L45" s="23">
        <v>2246</v>
      </c>
    </row>
    <row r="46" spans="1:12" x14ac:dyDescent="0.15">
      <c r="A46" s="95">
        <v>8</v>
      </c>
      <c r="B46" s="96">
        <v>2017</v>
      </c>
      <c r="C46" s="97">
        <v>3584</v>
      </c>
      <c r="D46" s="98" t="str">
        <f>VLOOKUP('greece comp'!$A46,Admin_Months,2)&amp;"-"&amp;'greece comp'!$B46</f>
        <v>Aug-2017</v>
      </c>
      <c r="E46">
        <f>'greece comp'!$C46-H46</f>
        <v>54</v>
      </c>
      <c r="F46">
        <v>2017</v>
      </c>
      <c r="G46" s="85">
        <v>8</v>
      </c>
      <c r="H46" s="23">
        <v>3530</v>
      </c>
      <c r="I46" s="45">
        <f t="shared" si="0"/>
        <v>0</v>
      </c>
      <c r="J46">
        <v>2017</v>
      </c>
      <c r="K46" s="88" t="s">
        <v>133</v>
      </c>
      <c r="L46" s="23">
        <v>3584</v>
      </c>
    </row>
    <row r="47" spans="1:12" x14ac:dyDescent="0.15">
      <c r="A47" s="91">
        <v>9</v>
      </c>
      <c r="B47" s="92">
        <v>2017</v>
      </c>
      <c r="C47" s="93">
        <v>4886</v>
      </c>
      <c r="D47" s="94" t="str">
        <f>VLOOKUP('greece comp'!$A47,Admin_Months,2)&amp;"-"&amp;'greece comp'!$B47</f>
        <v>Sep-2017</v>
      </c>
      <c r="E47">
        <f>'greece comp'!$C47-H47</f>
        <v>35</v>
      </c>
      <c r="F47">
        <v>2017</v>
      </c>
      <c r="G47" s="85">
        <v>9</v>
      </c>
      <c r="H47" s="23">
        <v>4851</v>
      </c>
      <c r="I47" s="45">
        <f t="shared" si="0"/>
        <v>0</v>
      </c>
      <c r="J47">
        <v>2017</v>
      </c>
      <c r="K47" s="88" t="s">
        <v>134</v>
      </c>
      <c r="L47" s="23">
        <v>4886</v>
      </c>
    </row>
    <row r="48" spans="1:12" x14ac:dyDescent="0.15">
      <c r="A48" s="95">
        <v>10</v>
      </c>
      <c r="B48" s="96">
        <v>2017</v>
      </c>
      <c r="C48" s="97">
        <v>4134</v>
      </c>
      <c r="D48" s="98" t="str">
        <f>VLOOKUP('greece comp'!$A48,Admin_Months,2)&amp;"-"&amp;'greece comp'!$B48</f>
        <v>Oct-2017</v>
      </c>
      <c r="E48">
        <f>'greece comp'!$C48-H48</f>
        <v>13</v>
      </c>
      <c r="F48">
        <v>2017</v>
      </c>
      <c r="G48" s="85">
        <v>10</v>
      </c>
      <c r="H48" s="23">
        <v>4121</v>
      </c>
      <c r="I48" s="45">
        <f t="shared" si="0"/>
        <v>0</v>
      </c>
      <c r="J48">
        <v>2017</v>
      </c>
      <c r="K48" s="88" t="s">
        <v>135</v>
      </c>
      <c r="L48" s="23">
        <v>4134</v>
      </c>
    </row>
    <row r="49" spans="1:12" x14ac:dyDescent="0.15">
      <c r="A49" s="91">
        <v>11</v>
      </c>
      <c r="B49" s="92">
        <v>2017</v>
      </c>
      <c r="C49" s="93">
        <v>3215</v>
      </c>
      <c r="D49" s="94" t="str">
        <f>VLOOKUP('greece comp'!$A49,Admin_Months,2)&amp;"-"&amp;'greece comp'!$B49</f>
        <v>Nov-2017</v>
      </c>
      <c r="E49">
        <f>'greece comp'!$C49-H49</f>
        <v>5</v>
      </c>
      <c r="F49">
        <v>2017</v>
      </c>
      <c r="G49" s="85">
        <v>11</v>
      </c>
      <c r="H49" s="23">
        <v>3210</v>
      </c>
      <c r="I49" s="45">
        <f t="shared" si="0"/>
        <v>0</v>
      </c>
      <c r="J49">
        <v>2017</v>
      </c>
      <c r="K49" s="88" t="s">
        <v>136</v>
      </c>
      <c r="L49" s="23">
        <v>3215</v>
      </c>
    </row>
    <row r="50" spans="1:12" x14ac:dyDescent="0.15">
      <c r="A50" s="95">
        <v>12</v>
      </c>
      <c r="B50" s="96">
        <v>2017</v>
      </c>
      <c r="C50" s="97">
        <v>2364</v>
      </c>
      <c r="D50" s="98" t="str">
        <f>VLOOKUP('greece comp'!$A50,Admin_Months,2)&amp;"-"&amp;'greece comp'!$B50</f>
        <v>Dec-2017</v>
      </c>
      <c r="E50">
        <f>'greece comp'!$C50-H50</f>
        <v>9</v>
      </c>
      <c r="F50">
        <v>2017</v>
      </c>
      <c r="G50" s="85">
        <v>12</v>
      </c>
      <c r="H50" s="23">
        <v>2355</v>
      </c>
      <c r="I50" s="45">
        <f t="shared" si="0"/>
        <v>2</v>
      </c>
      <c r="J50">
        <v>2017</v>
      </c>
      <c r="K50" s="88" t="s">
        <v>137</v>
      </c>
      <c r="L50" s="23">
        <v>2362</v>
      </c>
    </row>
    <row r="51" spans="1:12" x14ac:dyDescent="0.15">
      <c r="A51" s="91">
        <v>1</v>
      </c>
      <c r="B51" s="92">
        <v>2018</v>
      </c>
      <c r="C51" s="93">
        <v>2164</v>
      </c>
      <c r="D51" s="94" t="str">
        <f>VLOOKUP('greece comp'!$A51,Admin_Months,2)&amp;"-"&amp;'greece comp'!$B51</f>
        <v>Jan-2018</v>
      </c>
      <c r="E51">
        <f>'greece comp'!$C51-H51</f>
        <v>554</v>
      </c>
      <c r="F51">
        <v>2018</v>
      </c>
      <c r="G51" s="85">
        <v>1</v>
      </c>
      <c r="H51" s="23">
        <v>1610</v>
      </c>
      <c r="I51" s="45">
        <f t="shared" si="0"/>
        <v>531</v>
      </c>
      <c r="J51">
        <v>2018</v>
      </c>
      <c r="K51" s="88" t="s">
        <v>126</v>
      </c>
      <c r="L51" s="23">
        <v>1633</v>
      </c>
    </row>
    <row r="52" spans="1:12" x14ac:dyDescent="0.15">
      <c r="A52" s="95">
        <v>2</v>
      </c>
      <c r="B52" s="96">
        <v>2018</v>
      </c>
      <c r="C52" s="97">
        <v>1800</v>
      </c>
      <c r="D52" s="98" t="str">
        <f>VLOOKUP('greece comp'!$A52,Admin_Months,2)&amp;"-"&amp;'greece comp'!$B52</f>
        <v>Feb-2018</v>
      </c>
      <c r="E52">
        <f>'greece comp'!$C52-H52</f>
        <v>569</v>
      </c>
      <c r="F52">
        <v>2018</v>
      </c>
      <c r="G52" s="85">
        <v>2</v>
      </c>
      <c r="H52" s="23">
        <v>1231</v>
      </c>
      <c r="I52" s="45">
        <f t="shared" si="0"/>
        <v>544</v>
      </c>
      <c r="J52">
        <v>2018</v>
      </c>
      <c r="K52" s="88" t="s">
        <v>127</v>
      </c>
      <c r="L52" s="23">
        <v>1256</v>
      </c>
    </row>
    <row r="53" spans="1:12" x14ac:dyDescent="0.15">
      <c r="A53" s="91">
        <v>3</v>
      </c>
      <c r="B53" s="92">
        <v>2018</v>
      </c>
      <c r="C53" s="93">
        <v>3944</v>
      </c>
      <c r="D53" s="94" t="str">
        <f>VLOOKUP('greece comp'!$A53,Admin_Months,2)&amp;"-"&amp;'greece comp'!$B53</f>
        <v>Mar-2018</v>
      </c>
      <c r="E53">
        <f>'greece comp'!$C53-H53</f>
        <v>1532</v>
      </c>
      <c r="F53">
        <v>2018</v>
      </c>
      <c r="G53" s="85">
        <v>3</v>
      </c>
      <c r="H53" s="23">
        <v>2412</v>
      </c>
      <c r="I53" s="45">
        <f t="shared" si="0"/>
        <v>1503</v>
      </c>
      <c r="J53">
        <v>2018</v>
      </c>
      <c r="K53" s="88" t="s">
        <v>128</v>
      </c>
      <c r="L53" s="23">
        <v>2441</v>
      </c>
    </row>
    <row r="54" spans="1:12" x14ac:dyDescent="0.15">
      <c r="A54" s="95">
        <v>4</v>
      </c>
      <c r="B54" s="96">
        <v>2018</v>
      </c>
      <c r="C54" s="97">
        <v>6854</v>
      </c>
      <c r="D54" s="98" t="str">
        <f>VLOOKUP('greece comp'!$A54,Admin_Months,2)&amp;"-"&amp;'greece comp'!$B54</f>
        <v>Apr-2018</v>
      </c>
      <c r="E54">
        <f>'greece comp'!$C54-H54</f>
        <v>3846</v>
      </c>
      <c r="F54">
        <v>2018</v>
      </c>
      <c r="G54" s="85">
        <v>4</v>
      </c>
      <c r="H54" s="23">
        <v>3008</v>
      </c>
      <c r="I54" s="45">
        <f t="shared" si="0"/>
        <v>3822</v>
      </c>
      <c r="J54">
        <v>2018</v>
      </c>
      <c r="K54" s="88" t="s">
        <v>129</v>
      </c>
      <c r="L54" s="23">
        <v>3032</v>
      </c>
    </row>
    <row r="55" spans="1:12" x14ac:dyDescent="0.15">
      <c r="A55" s="91">
        <v>5</v>
      </c>
      <c r="B55" s="92">
        <v>2018</v>
      </c>
      <c r="C55" s="93">
        <v>4734</v>
      </c>
      <c r="D55" s="94" t="str">
        <f>VLOOKUP('greece comp'!$A55,Admin_Months,2)&amp;"-"&amp;'greece comp'!$B55</f>
        <v>May-2018</v>
      </c>
      <c r="E55">
        <f>'greece comp'!$C55-H55</f>
        <v>1819</v>
      </c>
      <c r="F55">
        <v>2018</v>
      </c>
      <c r="G55" s="85">
        <v>5</v>
      </c>
      <c r="H55" s="23">
        <v>2915</v>
      </c>
      <c r="I55" s="45">
        <f t="shared" si="0"/>
        <v>1818</v>
      </c>
      <c r="J55">
        <v>2018</v>
      </c>
      <c r="K55" s="88" t="s">
        <v>130</v>
      </c>
      <c r="L55" s="23">
        <v>2916</v>
      </c>
    </row>
    <row r="56" spans="1:12" x14ac:dyDescent="0.15">
      <c r="A56" s="95">
        <v>6</v>
      </c>
      <c r="B56" s="96">
        <v>2018</v>
      </c>
      <c r="C56" s="97">
        <v>3665</v>
      </c>
      <c r="D56" s="98" t="str">
        <f>VLOOKUP('greece comp'!$A56,Admin_Months,2)&amp;"-"&amp;'greece comp'!$B56</f>
        <v>Jun-2018</v>
      </c>
      <c r="E56">
        <f>'greece comp'!$C56-H56</f>
        <v>1247</v>
      </c>
      <c r="F56">
        <v>2018</v>
      </c>
      <c r="G56" s="85">
        <v>6</v>
      </c>
      <c r="H56" s="23">
        <v>2418</v>
      </c>
      <c r="I56" s="45">
        <f t="shared" si="0"/>
        <v>1226</v>
      </c>
      <c r="J56">
        <v>2018</v>
      </c>
      <c r="K56" s="88" t="s">
        <v>131</v>
      </c>
      <c r="L56" s="23">
        <v>2439</v>
      </c>
    </row>
    <row r="57" spans="1:12" x14ac:dyDescent="0.15">
      <c r="A57" s="91">
        <v>7</v>
      </c>
      <c r="B57" s="92">
        <v>2018</v>
      </c>
      <c r="C57" s="93">
        <v>4144</v>
      </c>
      <c r="D57" s="94" t="str">
        <f>VLOOKUP('greece comp'!$A57,Admin_Months,2)&amp;"-"&amp;'greece comp'!$B57</f>
        <v>Jul-2018</v>
      </c>
      <c r="E57">
        <f>'greece comp'!$C57-H57</f>
        <v>1611</v>
      </c>
      <c r="F57">
        <v>2018</v>
      </c>
      <c r="G57" s="85">
        <v>7</v>
      </c>
      <c r="H57" s="23">
        <v>2533</v>
      </c>
      <c r="I57" s="45">
        <f t="shared" si="0"/>
        <v>1599</v>
      </c>
      <c r="J57">
        <v>2018</v>
      </c>
      <c r="K57" s="88" t="s">
        <v>132</v>
      </c>
      <c r="L57" s="23">
        <v>2545</v>
      </c>
    </row>
    <row r="58" spans="1:12" x14ac:dyDescent="0.15">
      <c r="A58" s="95">
        <v>8</v>
      </c>
      <c r="B58" s="96">
        <v>2018</v>
      </c>
      <c r="C58" s="97">
        <v>4320</v>
      </c>
      <c r="D58" s="98" t="str">
        <f>VLOOKUP('greece comp'!$A58,Admin_Months,2)&amp;"-"&amp;'greece comp'!$B58</f>
        <v>Aug-2018</v>
      </c>
      <c r="E58">
        <f>'greece comp'!$C58-H58</f>
        <v>1158</v>
      </c>
      <c r="F58">
        <v>2018</v>
      </c>
      <c r="G58" s="85">
        <v>8</v>
      </c>
      <c r="H58" s="23">
        <v>3162</v>
      </c>
      <c r="I58" s="45">
        <f t="shared" si="0"/>
        <v>1123</v>
      </c>
      <c r="J58">
        <v>2018</v>
      </c>
      <c r="K58" s="88" t="s">
        <v>133</v>
      </c>
      <c r="L58" s="23">
        <v>3197</v>
      </c>
    </row>
    <row r="59" spans="1:12" x14ac:dyDescent="0.15">
      <c r="A59" s="91">
        <v>9</v>
      </c>
      <c r="B59" s="92">
        <v>2018</v>
      </c>
      <c r="C59" s="93">
        <v>5662</v>
      </c>
      <c r="D59" s="94" t="str">
        <f>VLOOKUP('greece comp'!$A59,Admin_Months,2)&amp;"-"&amp;'greece comp'!$B59</f>
        <v>Sep-2018</v>
      </c>
      <c r="E59">
        <f>'greece comp'!$C59-H59</f>
        <v>1709</v>
      </c>
      <c r="F59">
        <v>2018</v>
      </c>
      <c r="G59" s="85">
        <v>9</v>
      </c>
      <c r="H59" s="23">
        <v>3953</v>
      </c>
      <c r="I59" s="45">
        <f t="shared" si="0"/>
        <v>1702</v>
      </c>
      <c r="J59">
        <v>2018</v>
      </c>
      <c r="K59" s="88" t="s">
        <v>134</v>
      </c>
      <c r="L59" s="23">
        <v>3960</v>
      </c>
    </row>
    <row r="60" spans="1:12" x14ac:dyDescent="0.15">
      <c r="A60" s="95">
        <v>10</v>
      </c>
      <c r="B60" s="96">
        <v>2018</v>
      </c>
      <c r="C60" s="97">
        <v>6048</v>
      </c>
      <c r="D60" s="98" t="str">
        <f>VLOOKUP('greece comp'!$A60,Admin_Months,2)&amp;"-"&amp;'greece comp'!$B60</f>
        <v>Oct-2018</v>
      </c>
      <c r="E60">
        <f>'greece comp'!$C60-H60</f>
        <v>2031</v>
      </c>
      <c r="F60">
        <v>2018</v>
      </c>
      <c r="G60" s="85">
        <v>10</v>
      </c>
      <c r="H60" s="23">
        <v>4017</v>
      </c>
      <c r="I60" s="45">
        <f t="shared" si="0"/>
        <v>1975</v>
      </c>
      <c r="J60">
        <v>2018</v>
      </c>
      <c r="K60" s="88" t="s">
        <v>135</v>
      </c>
      <c r="L60" s="23">
        <v>4073</v>
      </c>
    </row>
    <row r="61" spans="1:12" x14ac:dyDescent="0.15">
      <c r="A61" s="91">
        <v>11</v>
      </c>
      <c r="B61" s="92">
        <v>2018</v>
      </c>
      <c r="C61" s="93">
        <v>3203</v>
      </c>
      <c r="D61" s="94" t="str">
        <f>VLOOKUP('greece comp'!$A61,Admin_Months,2)&amp;"-"&amp;'greece comp'!$B61</f>
        <v>Nov-2018</v>
      </c>
      <c r="E61">
        <f>'greece comp'!$C61-H61</f>
        <v>1158</v>
      </c>
      <c r="F61">
        <v>2018</v>
      </c>
      <c r="G61" s="85">
        <v>11</v>
      </c>
      <c r="H61" s="23">
        <v>2045</v>
      </c>
      <c r="I61" s="45">
        <f t="shared" si="0"/>
        <v>1128</v>
      </c>
      <c r="J61">
        <v>2018</v>
      </c>
      <c r="K61" s="88" t="s">
        <v>136</v>
      </c>
      <c r="L61" s="23">
        <v>2075</v>
      </c>
    </row>
    <row r="62" spans="1:12" x14ac:dyDescent="0.15">
      <c r="A62" s="95">
        <v>12</v>
      </c>
      <c r="B62" s="96">
        <v>2018</v>
      </c>
      <c r="C62" s="97">
        <v>3970</v>
      </c>
      <c r="D62" s="98" t="str">
        <f>VLOOKUP('greece comp'!$A62,Admin_Months,2)&amp;"-"&amp;'greece comp'!$B62</f>
        <v>Dec-2018</v>
      </c>
      <c r="E62">
        <f>'greece comp'!$C62-H62</f>
        <v>1057</v>
      </c>
      <c r="F62">
        <v>2018</v>
      </c>
      <c r="G62" s="85">
        <v>12</v>
      </c>
      <c r="H62" s="23">
        <v>2913</v>
      </c>
      <c r="I62" s="45">
        <f t="shared" si="0"/>
        <v>1045</v>
      </c>
      <c r="J62">
        <v>2018</v>
      </c>
      <c r="K62" s="88" t="s">
        <v>137</v>
      </c>
      <c r="L62" s="23">
        <v>2925</v>
      </c>
    </row>
    <row r="63" spans="1:12" x14ac:dyDescent="0.15">
      <c r="A63" s="91">
        <v>1</v>
      </c>
      <c r="B63" s="92">
        <v>2019</v>
      </c>
      <c r="C63" s="93">
        <v>2652</v>
      </c>
      <c r="D63" s="94" t="str">
        <f>VLOOKUP('greece comp'!$A63,Admin_Months,2)&amp;"-"&amp;'greece comp'!$B63</f>
        <v>Jan-2019</v>
      </c>
      <c r="E63">
        <f>'greece comp'!$C63-H63</f>
        <v>824</v>
      </c>
      <c r="F63">
        <v>2019</v>
      </c>
      <c r="G63" s="85">
        <v>1</v>
      </c>
      <c r="H63" s="23">
        <v>1828</v>
      </c>
      <c r="I63" s="45">
        <f t="shared" si="0"/>
        <v>801</v>
      </c>
      <c r="J63">
        <v>2019</v>
      </c>
      <c r="K63" s="88" t="s">
        <v>126</v>
      </c>
      <c r="L63" s="23">
        <v>1851</v>
      </c>
    </row>
    <row r="64" spans="1:12" x14ac:dyDescent="0.15">
      <c r="A64" s="95">
        <v>2</v>
      </c>
      <c r="B64" s="96">
        <v>2019</v>
      </c>
      <c r="C64" s="97">
        <v>2316</v>
      </c>
      <c r="D64" s="98" t="str">
        <f>VLOOKUP('greece comp'!$A64,Admin_Months,2)&amp;"-"&amp;'greece comp'!$B64</f>
        <v>Feb-2019</v>
      </c>
      <c r="E64">
        <f>'greece comp'!$C64-H64</f>
        <v>830</v>
      </c>
      <c r="F64">
        <v>2019</v>
      </c>
      <c r="G64" s="85">
        <v>2</v>
      </c>
      <c r="H64" s="23">
        <v>1486</v>
      </c>
      <c r="I64" s="45">
        <f t="shared" si="0"/>
        <v>830</v>
      </c>
      <c r="J64">
        <v>2019</v>
      </c>
      <c r="K64" s="88" t="s">
        <v>127</v>
      </c>
      <c r="L64" s="23">
        <v>1486</v>
      </c>
    </row>
    <row r="65" spans="1:12" x14ac:dyDescent="0.15">
      <c r="A65" s="91">
        <v>3</v>
      </c>
      <c r="B65" s="92">
        <v>2019</v>
      </c>
      <c r="C65" s="93">
        <v>3159</v>
      </c>
      <c r="D65" s="94" t="str">
        <f>VLOOKUP('greece comp'!$A65,Admin_Months,2)&amp;"-"&amp;'greece comp'!$B65</f>
        <v>Mar-2019</v>
      </c>
      <c r="E65">
        <f>'greece comp'!$C65-H65</f>
        <v>1275</v>
      </c>
      <c r="F65">
        <v>2019</v>
      </c>
      <c r="G65" s="85">
        <v>3</v>
      </c>
      <c r="H65" s="23">
        <v>1884</v>
      </c>
      <c r="I65" s="45">
        <f t="shared" si="0"/>
        <v>1255</v>
      </c>
      <c r="J65">
        <v>2019</v>
      </c>
      <c r="K65" s="88" t="s">
        <v>128</v>
      </c>
      <c r="L65" s="23">
        <v>1904</v>
      </c>
    </row>
    <row r="66" spans="1:12" x14ac:dyDescent="0.15">
      <c r="A66" s="95">
        <v>4</v>
      </c>
      <c r="B66" s="96">
        <v>2019</v>
      </c>
      <c r="C66" s="97">
        <v>3020</v>
      </c>
      <c r="D66" s="98" t="str">
        <f>VLOOKUP('greece comp'!$A66,Admin_Months,2)&amp;"-"&amp;'greece comp'!$B66</f>
        <v>Apr-2019</v>
      </c>
      <c r="E66">
        <f>'greece comp'!$C66-H66</f>
        <v>1225</v>
      </c>
      <c r="F66">
        <v>2019</v>
      </c>
      <c r="G66" s="85">
        <v>4</v>
      </c>
      <c r="H66" s="23">
        <v>1795</v>
      </c>
      <c r="I66" s="45">
        <f t="shared" si="0"/>
        <v>1164</v>
      </c>
      <c r="J66">
        <v>2019</v>
      </c>
      <c r="K66" s="88" t="s">
        <v>129</v>
      </c>
      <c r="L66" s="23">
        <v>1856</v>
      </c>
    </row>
    <row r="67" spans="1:12" x14ac:dyDescent="0.15">
      <c r="A67" s="91">
        <v>5</v>
      </c>
      <c r="B67" s="92">
        <v>2019</v>
      </c>
      <c r="C67" s="93">
        <v>3198</v>
      </c>
      <c r="D67" s="94" t="str">
        <f>VLOOKUP('greece comp'!$A67,Admin_Months,2)&amp;"-"&amp;'greece comp'!$B67</f>
        <v>May-2019</v>
      </c>
      <c r="E67">
        <f>'greece comp'!$C67-H67</f>
        <v>553</v>
      </c>
      <c r="F67">
        <v>2019</v>
      </c>
      <c r="G67" s="85">
        <v>5</v>
      </c>
      <c r="H67" s="23">
        <v>2645</v>
      </c>
      <c r="I67" s="45">
        <f t="shared" si="0"/>
        <v>547</v>
      </c>
      <c r="J67">
        <v>2019</v>
      </c>
      <c r="K67" s="88" t="s">
        <v>130</v>
      </c>
      <c r="L67" s="23">
        <v>2651</v>
      </c>
    </row>
    <row r="68" spans="1:12" x14ac:dyDescent="0.15">
      <c r="A68" s="95">
        <v>6</v>
      </c>
      <c r="B68" s="96">
        <v>2019</v>
      </c>
      <c r="C68" s="97">
        <v>4059</v>
      </c>
      <c r="D68" s="98" t="str">
        <f>VLOOKUP('greece comp'!$A68,Admin_Months,2)&amp;"-"&amp;'greece comp'!$B68</f>
        <v>Jun-2019</v>
      </c>
      <c r="E68">
        <f>'greece comp'!$C68-H68</f>
        <v>965</v>
      </c>
      <c r="F68">
        <v>2019</v>
      </c>
      <c r="G68" s="85">
        <v>6</v>
      </c>
      <c r="H68" s="23">
        <v>3094</v>
      </c>
      <c r="I68" s="45">
        <f t="shared" si="0"/>
        <v>944</v>
      </c>
      <c r="J68">
        <v>2019</v>
      </c>
      <c r="K68" s="88" t="s">
        <v>131</v>
      </c>
      <c r="L68" s="23">
        <v>3115</v>
      </c>
    </row>
    <row r="69" spans="1:12" x14ac:dyDescent="0.15">
      <c r="A69" s="91">
        <v>7</v>
      </c>
      <c r="B69" s="92">
        <v>2019</v>
      </c>
      <c r="C69" s="93">
        <v>5842</v>
      </c>
      <c r="D69" s="94" t="str">
        <f>VLOOKUP('greece comp'!$A69,Admin_Months,2)&amp;"-"&amp;'greece comp'!$B69</f>
        <v>Jul-2019</v>
      </c>
      <c r="E69">
        <f>'greece comp'!$C69-H69</f>
        <v>835</v>
      </c>
      <c r="F69">
        <v>2019</v>
      </c>
      <c r="G69" s="85">
        <v>7</v>
      </c>
      <c r="H69" s="23">
        <v>5007</v>
      </c>
      <c r="I69" s="45">
        <f t="shared" si="0"/>
        <v>870</v>
      </c>
      <c r="J69">
        <v>2019</v>
      </c>
      <c r="K69" s="88" t="s">
        <v>132</v>
      </c>
      <c r="L69" s="23">
        <v>4972</v>
      </c>
    </row>
    <row r="70" spans="1:12" x14ac:dyDescent="0.15">
      <c r="A70" s="95">
        <v>8</v>
      </c>
      <c r="B70" s="96">
        <v>2019</v>
      </c>
      <c r="C70" s="97">
        <v>9334</v>
      </c>
      <c r="D70" s="98" t="str">
        <f>VLOOKUP('greece comp'!$A70,Admin_Months,2)&amp;"-"&amp;'greece comp'!$B70</f>
        <v>Aug-2019</v>
      </c>
      <c r="E70">
        <f>'greece comp'!$C70-H70</f>
        <v>1625</v>
      </c>
      <c r="F70">
        <v>2019</v>
      </c>
      <c r="G70" s="85">
        <v>8</v>
      </c>
      <c r="H70" s="23">
        <v>7709</v>
      </c>
      <c r="I70" s="45">
        <f t="shared" si="0"/>
        <v>2049</v>
      </c>
      <c r="J70">
        <v>2019</v>
      </c>
      <c r="K70" s="88" t="s">
        <v>133</v>
      </c>
      <c r="L70" s="23">
        <v>7285</v>
      </c>
    </row>
    <row r="71" spans="1:12" x14ac:dyDescent="0.15">
      <c r="A71" s="91">
        <v>9</v>
      </c>
      <c r="B71" s="92">
        <v>2019</v>
      </c>
      <c r="C71" s="93">
        <v>12530</v>
      </c>
      <c r="D71" s="94" t="str">
        <f>VLOOKUP('greece comp'!$A71,Admin_Months,2)&amp;"-"&amp;'greece comp'!$B71</f>
        <v>Sep-2019</v>
      </c>
      <c r="E71">
        <f>'greece comp'!$C71-H71</f>
        <v>2024</v>
      </c>
      <c r="F71">
        <v>2019</v>
      </c>
      <c r="G71" s="85">
        <v>9</v>
      </c>
      <c r="H71" s="23">
        <v>10506</v>
      </c>
      <c r="I71" s="45">
        <f t="shared" si="0"/>
        <v>1979</v>
      </c>
      <c r="J71">
        <v>2019</v>
      </c>
      <c r="K71" s="88" t="s">
        <v>134</v>
      </c>
      <c r="L71" s="23">
        <v>10551</v>
      </c>
    </row>
    <row r="72" spans="1:12" x14ac:dyDescent="0.15">
      <c r="A72" s="95">
        <v>10</v>
      </c>
      <c r="B72" s="96">
        <v>2019</v>
      </c>
      <c r="C72" s="97">
        <v>10983</v>
      </c>
      <c r="D72" s="98" t="str">
        <f>VLOOKUP('greece comp'!$A72,Admin_Months,2)&amp;"-"&amp;'greece comp'!$B72</f>
        <v>Oct-2019</v>
      </c>
      <c r="E72">
        <f>'greece comp'!$C72-H72</f>
        <v>1997</v>
      </c>
      <c r="F72">
        <v>2019</v>
      </c>
      <c r="G72" s="85">
        <v>10</v>
      </c>
      <c r="H72" s="23">
        <v>8986</v>
      </c>
      <c r="I72" s="45">
        <f t="shared" si="0"/>
        <v>1987</v>
      </c>
      <c r="J72">
        <v>2019</v>
      </c>
      <c r="K72" s="88" t="s">
        <v>135</v>
      </c>
      <c r="L72" s="23">
        <v>8996</v>
      </c>
    </row>
    <row r="73" spans="1:12" x14ac:dyDescent="0.15">
      <c r="A73" s="81">
        <v>11</v>
      </c>
      <c r="B73" s="82">
        <v>2019</v>
      </c>
      <c r="C73" s="99">
        <v>5097</v>
      </c>
      <c r="D73" s="100" t="str">
        <f>VLOOKUP('greece comp'!$A73,Admin_Months,2)&amp;"-"&amp;'greece comp'!$B73</f>
        <v>Nov-2019</v>
      </c>
      <c r="E73">
        <f>'greece comp'!$C73-H73</f>
        <v>5097</v>
      </c>
      <c r="I73" s="45">
        <f t="shared" si="0"/>
        <v>778</v>
      </c>
      <c r="J73">
        <v>2019</v>
      </c>
      <c r="K73" s="88" t="s">
        <v>136</v>
      </c>
      <c r="L73" s="23">
        <v>4319</v>
      </c>
    </row>
  </sheetData>
  <phoneticPr fontId="1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AAF0C-8CD7-7E4E-9E0A-A789CD62DF90}">
  <dimension ref="A1:L72"/>
  <sheetViews>
    <sheetView topLeftCell="A15" workbookViewId="0">
      <selection activeCell="I23" sqref="I23:I72"/>
    </sheetView>
  </sheetViews>
  <sheetFormatPr baseColWidth="10" defaultRowHeight="14" x14ac:dyDescent="0.15"/>
  <cols>
    <col min="8" max="8" width="16.33203125" customWidth="1"/>
  </cols>
  <sheetData>
    <row r="1" spans="1:10" x14ac:dyDescent="0.15">
      <c r="A1" t="s">
        <v>317</v>
      </c>
      <c r="E1" t="s">
        <v>245</v>
      </c>
      <c r="F1" t="s">
        <v>318</v>
      </c>
      <c r="J1" t="s">
        <v>319</v>
      </c>
    </row>
    <row r="2" spans="1:10" x14ac:dyDescent="0.15">
      <c r="A2">
        <v>1</v>
      </c>
      <c r="B2">
        <v>2014</v>
      </c>
      <c r="C2">
        <v>2171</v>
      </c>
      <c r="D2" t="s">
        <v>246</v>
      </c>
    </row>
    <row r="3" spans="1:10" x14ac:dyDescent="0.15">
      <c r="A3">
        <v>2</v>
      </c>
      <c r="B3">
        <v>2014</v>
      </c>
      <c r="C3">
        <v>3335</v>
      </c>
      <c r="D3" t="s">
        <v>247</v>
      </c>
    </row>
    <row r="4" spans="1:10" x14ac:dyDescent="0.15">
      <c r="A4">
        <v>3</v>
      </c>
      <c r="B4">
        <v>2014</v>
      </c>
      <c r="C4">
        <v>5459</v>
      </c>
      <c r="D4" t="s">
        <v>248</v>
      </c>
    </row>
    <row r="5" spans="1:10" x14ac:dyDescent="0.15">
      <c r="A5">
        <v>4</v>
      </c>
      <c r="B5">
        <v>2014</v>
      </c>
      <c r="C5">
        <v>15679</v>
      </c>
      <c r="D5" t="s">
        <v>249</v>
      </c>
    </row>
    <row r="6" spans="1:10" x14ac:dyDescent="0.15">
      <c r="A6">
        <v>5</v>
      </c>
      <c r="B6">
        <v>2014</v>
      </c>
      <c r="C6">
        <v>14599</v>
      </c>
      <c r="D6" t="s">
        <v>250</v>
      </c>
    </row>
    <row r="7" spans="1:10" x14ac:dyDescent="0.15">
      <c r="A7">
        <v>6</v>
      </c>
      <c r="B7">
        <v>2014</v>
      </c>
      <c r="C7">
        <v>22641</v>
      </c>
      <c r="D7" t="s">
        <v>251</v>
      </c>
    </row>
    <row r="8" spans="1:10" x14ac:dyDescent="0.15">
      <c r="A8">
        <v>7</v>
      </c>
      <c r="B8">
        <v>2014</v>
      </c>
      <c r="C8">
        <v>24031</v>
      </c>
      <c r="D8" t="s">
        <v>252</v>
      </c>
    </row>
    <row r="9" spans="1:10" x14ac:dyDescent="0.15">
      <c r="A9">
        <v>8</v>
      </c>
      <c r="B9">
        <v>2014</v>
      </c>
      <c r="C9">
        <v>24774</v>
      </c>
      <c r="D9" t="s">
        <v>253</v>
      </c>
    </row>
    <row r="10" spans="1:10" x14ac:dyDescent="0.15">
      <c r="A10">
        <v>9</v>
      </c>
      <c r="B10">
        <v>2014</v>
      </c>
      <c r="C10">
        <v>26107</v>
      </c>
      <c r="D10" t="s">
        <v>254</v>
      </c>
    </row>
    <row r="11" spans="1:10" x14ac:dyDescent="0.15">
      <c r="A11">
        <v>10</v>
      </c>
      <c r="B11">
        <v>2014</v>
      </c>
      <c r="C11">
        <v>15277</v>
      </c>
      <c r="D11" t="s">
        <v>255</v>
      </c>
    </row>
    <row r="12" spans="1:10" x14ac:dyDescent="0.15">
      <c r="A12">
        <v>11</v>
      </c>
      <c r="B12">
        <v>2014</v>
      </c>
      <c r="C12">
        <v>9295</v>
      </c>
      <c r="D12" t="s">
        <v>256</v>
      </c>
    </row>
    <row r="13" spans="1:10" x14ac:dyDescent="0.15">
      <c r="A13">
        <v>12</v>
      </c>
      <c r="B13">
        <v>2014</v>
      </c>
      <c r="C13">
        <v>6732</v>
      </c>
      <c r="D13" t="s">
        <v>257</v>
      </c>
    </row>
    <row r="14" spans="1:10" x14ac:dyDescent="0.15">
      <c r="A14">
        <v>1</v>
      </c>
      <c r="B14">
        <v>2015</v>
      </c>
      <c r="C14">
        <v>3528</v>
      </c>
      <c r="D14" t="s">
        <v>258</v>
      </c>
    </row>
    <row r="15" spans="1:10" x14ac:dyDescent="0.15">
      <c r="A15">
        <v>2</v>
      </c>
      <c r="B15">
        <v>2015</v>
      </c>
      <c r="C15">
        <v>4354</v>
      </c>
      <c r="D15" t="s">
        <v>259</v>
      </c>
    </row>
    <row r="16" spans="1:10" x14ac:dyDescent="0.15">
      <c r="A16">
        <v>3</v>
      </c>
      <c r="B16">
        <v>2015</v>
      </c>
      <c r="C16">
        <v>2283</v>
      </c>
      <c r="D16" t="s">
        <v>260</v>
      </c>
    </row>
    <row r="17" spans="1:12" x14ac:dyDescent="0.15">
      <c r="A17">
        <v>4</v>
      </c>
      <c r="B17">
        <v>2015</v>
      </c>
      <c r="C17">
        <v>16063</v>
      </c>
      <c r="D17" t="s">
        <v>261</v>
      </c>
    </row>
    <row r="18" spans="1:12" x14ac:dyDescent="0.15">
      <c r="A18">
        <v>5</v>
      </c>
      <c r="B18">
        <v>2015</v>
      </c>
      <c r="C18">
        <v>21235</v>
      </c>
      <c r="D18" t="s">
        <v>262</v>
      </c>
    </row>
    <row r="19" spans="1:12" x14ac:dyDescent="0.15">
      <c r="A19">
        <v>6</v>
      </c>
      <c r="B19">
        <v>2015</v>
      </c>
      <c r="C19">
        <v>22891</v>
      </c>
      <c r="D19" t="s">
        <v>263</v>
      </c>
    </row>
    <row r="20" spans="1:12" x14ac:dyDescent="0.15">
      <c r="A20">
        <v>7</v>
      </c>
      <c r="B20">
        <v>2015</v>
      </c>
      <c r="C20">
        <v>23186</v>
      </c>
      <c r="D20" t="s">
        <v>264</v>
      </c>
      <c r="J20" s="86"/>
      <c r="K20" s="87"/>
    </row>
    <row r="21" spans="1:12" x14ac:dyDescent="0.15">
      <c r="A21">
        <v>8</v>
      </c>
      <c r="B21">
        <v>2015</v>
      </c>
      <c r="C21">
        <v>22609</v>
      </c>
      <c r="D21" t="s">
        <v>265</v>
      </c>
    </row>
    <row r="22" spans="1:12" x14ac:dyDescent="0.15">
      <c r="A22">
        <v>9</v>
      </c>
      <c r="B22">
        <v>2015</v>
      </c>
      <c r="C22">
        <v>15922</v>
      </c>
      <c r="D22" t="s">
        <v>266</v>
      </c>
    </row>
    <row r="23" spans="1:12" x14ac:dyDescent="0.15">
      <c r="A23">
        <v>10</v>
      </c>
      <c r="B23">
        <v>2015</v>
      </c>
      <c r="C23">
        <v>8916</v>
      </c>
      <c r="D23" t="s">
        <v>267</v>
      </c>
      <c r="I23">
        <f>C23-L23</f>
        <v>758</v>
      </c>
      <c r="J23">
        <v>2015</v>
      </c>
      <c r="K23" s="88" t="s">
        <v>135</v>
      </c>
      <c r="L23" s="23">
        <v>8158</v>
      </c>
    </row>
    <row r="24" spans="1:12" x14ac:dyDescent="0.15">
      <c r="A24">
        <v>11</v>
      </c>
      <c r="B24">
        <v>2015</v>
      </c>
      <c r="C24">
        <v>3218</v>
      </c>
      <c r="D24" t="s">
        <v>268</v>
      </c>
      <c r="I24">
        <f t="shared" ref="I24:I72" si="0">C24-L24</f>
        <v>77</v>
      </c>
      <c r="J24">
        <v>2015</v>
      </c>
      <c r="K24" s="88" t="s">
        <v>136</v>
      </c>
      <c r="L24" s="23">
        <v>3141</v>
      </c>
    </row>
    <row r="25" spans="1:12" x14ac:dyDescent="0.15">
      <c r="A25">
        <v>12</v>
      </c>
      <c r="B25">
        <v>2015</v>
      </c>
      <c r="C25">
        <v>9637</v>
      </c>
      <c r="D25" t="s">
        <v>269</v>
      </c>
      <c r="I25">
        <f t="shared" si="0"/>
        <v>161</v>
      </c>
      <c r="J25">
        <v>2015</v>
      </c>
      <c r="K25" s="88" t="s">
        <v>137</v>
      </c>
      <c r="L25" s="23">
        <v>9476</v>
      </c>
    </row>
    <row r="26" spans="1:12" x14ac:dyDescent="0.15">
      <c r="A26">
        <v>1</v>
      </c>
      <c r="B26">
        <v>2016</v>
      </c>
      <c r="C26">
        <v>5273</v>
      </c>
      <c r="D26" t="s">
        <v>270</v>
      </c>
      <c r="E26">
        <f>C26-H26</f>
        <v>423</v>
      </c>
      <c r="F26">
        <v>2016</v>
      </c>
      <c r="G26">
        <v>1</v>
      </c>
      <c r="H26">
        <v>4850</v>
      </c>
      <c r="I26">
        <f t="shared" si="0"/>
        <v>117</v>
      </c>
      <c r="J26">
        <v>2016</v>
      </c>
      <c r="K26" s="88" t="s">
        <v>126</v>
      </c>
      <c r="L26" s="23">
        <v>5156</v>
      </c>
    </row>
    <row r="27" spans="1:12" x14ac:dyDescent="0.15">
      <c r="A27">
        <v>2</v>
      </c>
      <c r="B27">
        <v>2016</v>
      </c>
      <c r="C27">
        <v>3828</v>
      </c>
      <c r="D27" t="s">
        <v>271</v>
      </c>
      <c r="E27">
        <f t="shared" ref="E27:E72" si="1">C27-H27</f>
        <v>91</v>
      </c>
      <c r="F27">
        <v>2016</v>
      </c>
      <c r="G27">
        <v>2</v>
      </c>
      <c r="H27">
        <v>3737</v>
      </c>
      <c r="I27">
        <f t="shared" si="0"/>
        <v>7</v>
      </c>
      <c r="J27">
        <v>2016</v>
      </c>
      <c r="K27" s="88" t="s">
        <v>127</v>
      </c>
      <c r="L27" s="23">
        <v>3821</v>
      </c>
    </row>
    <row r="28" spans="1:12" x14ac:dyDescent="0.15">
      <c r="A28">
        <v>3</v>
      </c>
      <c r="B28">
        <v>2016</v>
      </c>
      <c r="C28">
        <v>9676</v>
      </c>
      <c r="D28" t="s">
        <v>272</v>
      </c>
      <c r="E28">
        <f t="shared" si="1"/>
        <v>777</v>
      </c>
      <c r="F28">
        <v>2016</v>
      </c>
      <c r="G28">
        <v>3</v>
      </c>
      <c r="H28">
        <v>8899</v>
      </c>
      <c r="I28">
        <f t="shared" si="0"/>
        <v>539</v>
      </c>
      <c r="J28">
        <v>2016</v>
      </c>
      <c r="K28" s="88" t="s">
        <v>128</v>
      </c>
      <c r="L28" s="23">
        <v>9137</v>
      </c>
    </row>
    <row r="29" spans="1:12" x14ac:dyDescent="0.15">
      <c r="A29">
        <v>4</v>
      </c>
      <c r="B29">
        <v>2016</v>
      </c>
      <c r="C29">
        <v>9149</v>
      </c>
      <c r="D29" t="s">
        <v>273</v>
      </c>
      <c r="E29">
        <f t="shared" si="1"/>
        <v>460</v>
      </c>
      <c r="F29">
        <v>2016</v>
      </c>
      <c r="G29">
        <v>4</v>
      </c>
      <c r="H29">
        <v>8689</v>
      </c>
      <c r="I29">
        <f t="shared" si="0"/>
        <v>-922</v>
      </c>
      <c r="J29">
        <v>2016</v>
      </c>
      <c r="K29" s="88" t="s">
        <v>129</v>
      </c>
      <c r="L29" s="23">
        <v>10071</v>
      </c>
    </row>
    <row r="30" spans="1:12" x14ac:dyDescent="0.15">
      <c r="A30">
        <v>5</v>
      </c>
      <c r="B30">
        <v>2016</v>
      </c>
      <c r="C30">
        <v>19957</v>
      </c>
      <c r="D30" t="s">
        <v>274</v>
      </c>
      <c r="E30">
        <f t="shared" si="1"/>
        <v>6058</v>
      </c>
      <c r="F30">
        <v>2016</v>
      </c>
      <c r="G30">
        <v>5</v>
      </c>
      <c r="H30">
        <v>13899</v>
      </c>
      <c r="I30">
        <f t="shared" si="0"/>
        <v>-1703</v>
      </c>
      <c r="J30">
        <v>2016</v>
      </c>
      <c r="K30" s="88" t="s">
        <v>130</v>
      </c>
      <c r="L30" s="23">
        <v>21660</v>
      </c>
    </row>
    <row r="31" spans="1:12" x14ac:dyDescent="0.15">
      <c r="A31">
        <v>6</v>
      </c>
      <c r="B31">
        <v>2016</v>
      </c>
      <c r="C31">
        <v>22339</v>
      </c>
      <c r="D31" t="s">
        <v>275</v>
      </c>
      <c r="E31">
        <f t="shared" si="1"/>
        <v>-3135</v>
      </c>
      <c r="F31">
        <v>2016</v>
      </c>
      <c r="G31">
        <v>6</v>
      </c>
      <c r="H31">
        <v>25474</v>
      </c>
      <c r="I31">
        <f t="shared" si="0"/>
        <v>95</v>
      </c>
      <c r="J31">
        <v>2016</v>
      </c>
      <c r="K31" s="88" t="s">
        <v>131</v>
      </c>
      <c r="L31" s="23">
        <v>22244</v>
      </c>
    </row>
    <row r="32" spans="1:12" x14ac:dyDescent="0.15">
      <c r="A32">
        <v>7</v>
      </c>
      <c r="B32">
        <v>2016</v>
      </c>
      <c r="C32">
        <v>23552</v>
      </c>
      <c r="D32" t="s">
        <v>276</v>
      </c>
      <c r="E32">
        <f t="shared" si="1"/>
        <v>478</v>
      </c>
      <c r="F32">
        <v>2016</v>
      </c>
      <c r="G32">
        <v>7</v>
      </c>
      <c r="H32">
        <v>23074</v>
      </c>
      <c r="I32">
        <f t="shared" si="0"/>
        <v>186</v>
      </c>
      <c r="J32">
        <v>2016</v>
      </c>
      <c r="K32" s="88" t="s">
        <v>132</v>
      </c>
      <c r="L32" s="23">
        <v>23366</v>
      </c>
    </row>
    <row r="33" spans="1:12" x14ac:dyDescent="0.15">
      <c r="A33">
        <v>8</v>
      </c>
      <c r="B33">
        <v>2016</v>
      </c>
      <c r="C33">
        <v>21294</v>
      </c>
      <c r="D33" t="s">
        <v>277</v>
      </c>
      <c r="E33">
        <f t="shared" si="1"/>
        <v>984</v>
      </c>
      <c r="F33">
        <v>2016</v>
      </c>
      <c r="G33">
        <v>8</v>
      </c>
      <c r="H33">
        <v>20310</v>
      </c>
      <c r="I33">
        <f t="shared" si="0"/>
        <v>28</v>
      </c>
      <c r="J33">
        <v>2016</v>
      </c>
      <c r="K33" s="88" t="s">
        <v>133</v>
      </c>
      <c r="L33" s="23">
        <v>21266</v>
      </c>
    </row>
    <row r="34" spans="1:12" x14ac:dyDescent="0.15">
      <c r="A34">
        <v>9</v>
      </c>
      <c r="B34">
        <v>2016</v>
      </c>
      <c r="C34">
        <v>16975</v>
      </c>
      <c r="D34" t="s">
        <v>278</v>
      </c>
      <c r="E34">
        <f t="shared" si="1"/>
        <v>959</v>
      </c>
      <c r="F34">
        <v>2016</v>
      </c>
      <c r="G34">
        <v>9</v>
      </c>
      <c r="H34">
        <v>16016</v>
      </c>
      <c r="I34">
        <f t="shared" si="0"/>
        <v>183</v>
      </c>
      <c r="J34">
        <v>2016</v>
      </c>
      <c r="K34" s="88" t="s">
        <v>134</v>
      </c>
      <c r="L34" s="23">
        <v>16792</v>
      </c>
    </row>
    <row r="35" spans="1:12" x14ac:dyDescent="0.15">
      <c r="A35">
        <v>10</v>
      </c>
      <c r="B35">
        <v>2016</v>
      </c>
      <c r="C35">
        <v>27384</v>
      </c>
      <c r="D35" t="s">
        <v>279</v>
      </c>
      <c r="E35">
        <f t="shared" si="1"/>
        <v>1128</v>
      </c>
      <c r="F35">
        <v>2016</v>
      </c>
      <c r="G35">
        <v>10</v>
      </c>
      <c r="H35">
        <v>26256</v>
      </c>
      <c r="I35">
        <f t="shared" si="0"/>
        <v>112</v>
      </c>
      <c r="J35">
        <v>2016</v>
      </c>
      <c r="K35" s="88" t="s">
        <v>135</v>
      </c>
      <c r="L35" s="23">
        <v>27272</v>
      </c>
    </row>
    <row r="36" spans="1:12" x14ac:dyDescent="0.15">
      <c r="A36">
        <v>11</v>
      </c>
      <c r="B36">
        <v>2016</v>
      </c>
      <c r="C36">
        <v>13581</v>
      </c>
      <c r="D36" t="s">
        <v>280</v>
      </c>
      <c r="E36">
        <f t="shared" si="1"/>
        <v>699</v>
      </c>
      <c r="F36">
        <v>2016</v>
      </c>
      <c r="G36">
        <v>11</v>
      </c>
      <c r="H36">
        <v>12882</v>
      </c>
      <c r="I36">
        <f t="shared" si="0"/>
        <v>111</v>
      </c>
      <c r="J36">
        <v>2016</v>
      </c>
      <c r="K36" s="88" t="s">
        <v>136</v>
      </c>
      <c r="L36" s="23">
        <v>13470</v>
      </c>
    </row>
    <row r="37" spans="1:12" x14ac:dyDescent="0.15">
      <c r="A37">
        <v>12</v>
      </c>
      <c r="B37">
        <v>2016</v>
      </c>
      <c r="C37">
        <v>8428</v>
      </c>
      <c r="D37" t="s">
        <v>281</v>
      </c>
      <c r="E37">
        <f t="shared" si="1"/>
        <v>318</v>
      </c>
      <c r="F37">
        <v>2016</v>
      </c>
      <c r="G37">
        <v>12</v>
      </c>
      <c r="H37">
        <v>8110</v>
      </c>
      <c r="I37">
        <f t="shared" si="0"/>
        <v>31</v>
      </c>
      <c r="J37">
        <v>2016</v>
      </c>
      <c r="K37" s="88" t="s">
        <v>137</v>
      </c>
      <c r="L37" s="23">
        <v>8397</v>
      </c>
    </row>
    <row r="38" spans="1:12" x14ac:dyDescent="0.15">
      <c r="A38">
        <v>1</v>
      </c>
      <c r="B38">
        <v>2017</v>
      </c>
      <c r="C38">
        <v>4467</v>
      </c>
      <c r="D38" t="s">
        <v>282</v>
      </c>
      <c r="E38">
        <f t="shared" si="1"/>
        <v>234</v>
      </c>
      <c r="F38">
        <v>2017</v>
      </c>
      <c r="G38">
        <v>1</v>
      </c>
      <c r="H38">
        <v>4233</v>
      </c>
      <c r="I38">
        <f t="shared" si="0"/>
        <v>14</v>
      </c>
      <c r="J38">
        <v>2017</v>
      </c>
      <c r="K38" s="88" t="s">
        <v>126</v>
      </c>
      <c r="L38" s="23">
        <v>4453</v>
      </c>
    </row>
    <row r="39" spans="1:12" x14ac:dyDescent="0.15">
      <c r="A39">
        <v>2</v>
      </c>
      <c r="B39">
        <v>2017</v>
      </c>
      <c r="C39">
        <v>8972</v>
      </c>
      <c r="D39" t="s">
        <v>283</v>
      </c>
      <c r="E39">
        <f t="shared" si="1"/>
        <v>251</v>
      </c>
      <c r="F39">
        <v>2017</v>
      </c>
      <c r="G39">
        <v>2</v>
      </c>
      <c r="H39">
        <v>8721</v>
      </c>
      <c r="I39">
        <f t="shared" si="0"/>
        <v>24</v>
      </c>
      <c r="J39">
        <v>2017</v>
      </c>
      <c r="K39" s="88" t="s">
        <v>127</v>
      </c>
      <c r="L39" s="23">
        <v>8948</v>
      </c>
    </row>
    <row r="40" spans="1:12" x14ac:dyDescent="0.15">
      <c r="A40">
        <v>3</v>
      </c>
      <c r="B40">
        <v>2017</v>
      </c>
      <c r="C40">
        <v>10853</v>
      </c>
      <c r="D40" t="s">
        <v>284</v>
      </c>
      <c r="E40">
        <f t="shared" si="1"/>
        <v>375</v>
      </c>
      <c r="F40">
        <v>2017</v>
      </c>
      <c r="G40">
        <v>3</v>
      </c>
      <c r="H40">
        <v>10478</v>
      </c>
      <c r="I40">
        <f t="shared" si="0"/>
        <v>22</v>
      </c>
      <c r="J40">
        <v>2017</v>
      </c>
      <c r="K40" s="88" t="s">
        <v>128</v>
      </c>
      <c r="L40" s="23">
        <v>10831</v>
      </c>
    </row>
    <row r="41" spans="1:12" x14ac:dyDescent="0.15">
      <c r="A41">
        <v>4</v>
      </c>
      <c r="B41">
        <v>2017</v>
      </c>
      <c r="C41">
        <v>12943</v>
      </c>
      <c r="D41" t="s">
        <v>285</v>
      </c>
      <c r="E41">
        <f t="shared" si="1"/>
        <v>605</v>
      </c>
      <c r="F41">
        <v>2017</v>
      </c>
      <c r="G41">
        <v>4</v>
      </c>
      <c r="H41">
        <v>12338</v>
      </c>
      <c r="I41">
        <f t="shared" si="0"/>
        <v>56</v>
      </c>
      <c r="J41">
        <v>2017</v>
      </c>
      <c r="K41" s="88" t="s">
        <v>129</v>
      </c>
      <c r="L41" s="23">
        <v>12887</v>
      </c>
    </row>
    <row r="42" spans="1:12" x14ac:dyDescent="0.15">
      <c r="A42">
        <v>5</v>
      </c>
      <c r="B42">
        <v>2017</v>
      </c>
      <c r="C42">
        <v>22993</v>
      </c>
      <c r="D42" t="s">
        <v>286</v>
      </c>
      <c r="E42">
        <f t="shared" si="1"/>
        <v>853</v>
      </c>
      <c r="F42">
        <v>2017</v>
      </c>
      <c r="G42">
        <v>5</v>
      </c>
      <c r="H42">
        <v>22140</v>
      </c>
      <c r="I42">
        <f t="shared" si="0"/>
        <v>-80</v>
      </c>
      <c r="J42">
        <v>2017</v>
      </c>
      <c r="K42" s="88" t="s">
        <v>130</v>
      </c>
      <c r="L42" s="23">
        <v>23073</v>
      </c>
    </row>
    <row r="43" spans="1:12" x14ac:dyDescent="0.15">
      <c r="A43">
        <v>6</v>
      </c>
      <c r="B43">
        <v>2017</v>
      </c>
      <c r="C43">
        <v>23524</v>
      </c>
      <c r="D43" t="s">
        <v>287</v>
      </c>
      <c r="E43">
        <f t="shared" si="1"/>
        <v>1474</v>
      </c>
      <c r="F43">
        <v>2017</v>
      </c>
      <c r="G43">
        <v>6</v>
      </c>
      <c r="H43">
        <v>22050</v>
      </c>
      <c r="I43">
        <f t="shared" si="0"/>
        <v>229</v>
      </c>
      <c r="J43">
        <v>2017</v>
      </c>
      <c r="K43" s="88" t="s">
        <v>131</v>
      </c>
      <c r="L43" s="23">
        <v>23295</v>
      </c>
    </row>
    <row r="44" spans="1:12" x14ac:dyDescent="0.15">
      <c r="A44">
        <v>7</v>
      </c>
      <c r="B44">
        <v>2017</v>
      </c>
      <c r="C44">
        <v>11461</v>
      </c>
      <c r="D44" t="s">
        <v>288</v>
      </c>
      <c r="E44">
        <f t="shared" si="1"/>
        <v>754</v>
      </c>
      <c r="F44">
        <v>2017</v>
      </c>
      <c r="G44">
        <v>7</v>
      </c>
      <c r="H44">
        <v>10707</v>
      </c>
      <c r="I44">
        <f t="shared" si="0"/>
        <v>63</v>
      </c>
      <c r="J44">
        <v>2017</v>
      </c>
      <c r="K44" s="88" t="s">
        <v>132</v>
      </c>
      <c r="L44" s="23">
        <v>11398</v>
      </c>
    </row>
    <row r="45" spans="1:12" x14ac:dyDescent="0.15">
      <c r="A45">
        <v>8</v>
      </c>
      <c r="B45">
        <v>2017</v>
      </c>
      <c r="C45">
        <v>3914</v>
      </c>
      <c r="D45" t="s">
        <v>289</v>
      </c>
      <c r="E45">
        <f t="shared" si="1"/>
        <v>261</v>
      </c>
      <c r="F45">
        <v>2017</v>
      </c>
      <c r="G45">
        <v>8</v>
      </c>
      <c r="H45">
        <v>3653</v>
      </c>
      <c r="I45">
        <f t="shared" si="0"/>
        <v>101</v>
      </c>
      <c r="J45">
        <v>2017</v>
      </c>
      <c r="K45" s="88" t="s">
        <v>133</v>
      </c>
      <c r="L45" s="23">
        <v>3813</v>
      </c>
    </row>
    <row r="46" spans="1:12" x14ac:dyDescent="0.15">
      <c r="A46">
        <v>9</v>
      </c>
      <c r="B46">
        <v>2017</v>
      </c>
      <c r="C46">
        <v>6291</v>
      </c>
      <c r="D46" t="s">
        <v>290</v>
      </c>
      <c r="E46">
        <f t="shared" si="1"/>
        <v>273</v>
      </c>
      <c r="F46">
        <v>2017</v>
      </c>
      <c r="G46">
        <v>9</v>
      </c>
      <c r="H46">
        <v>6018</v>
      </c>
      <c r="I46">
        <f t="shared" si="0"/>
        <v>124</v>
      </c>
      <c r="J46">
        <v>2017</v>
      </c>
      <c r="K46" s="88" t="s">
        <v>134</v>
      </c>
      <c r="L46" s="23">
        <v>6167</v>
      </c>
    </row>
    <row r="47" spans="1:12" x14ac:dyDescent="0.15">
      <c r="A47">
        <v>10</v>
      </c>
      <c r="B47">
        <v>2017</v>
      </c>
      <c r="C47">
        <v>5979</v>
      </c>
      <c r="D47" t="s">
        <v>291</v>
      </c>
      <c r="E47">
        <f t="shared" si="1"/>
        <v>226</v>
      </c>
      <c r="F47">
        <v>2017</v>
      </c>
      <c r="G47">
        <v>10</v>
      </c>
      <c r="H47">
        <v>5753</v>
      </c>
      <c r="I47">
        <f t="shared" si="0"/>
        <v>223</v>
      </c>
      <c r="J47">
        <v>2017</v>
      </c>
      <c r="K47" s="88" t="s">
        <v>135</v>
      </c>
      <c r="L47" s="23">
        <v>5756</v>
      </c>
    </row>
    <row r="48" spans="1:12" x14ac:dyDescent="0.15">
      <c r="A48">
        <v>11</v>
      </c>
      <c r="B48">
        <v>2017</v>
      </c>
      <c r="C48">
        <v>5645</v>
      </c>
      <c r="D48" t="s">
        <v>292</v>
      </c>
      <c r="E48">
        <f t="shared" si="1"/>
        <v>318</v>
      </c>
      <c r="F48">
        <v>2017</v>
      </c>
      <c r="G48">
        <v>11</v>
      </c>
      <c r="H48">
        <v>5327</v>
      </c>
      <c r="I48">
        <f t="shared" si="0"/>
        <v>274</v>
      </c>
      <c r="J48">
        <v>2017</v>
      </c>
      <c r="K48" s="88" t="s">
        <v>136</v>
      </c>
      <c r="L48" s="23">
        <v>5371</v>
      </c>
    </row>
    <row r="49" spans="1:12" x14ac:dyDescent="0.15">
      <c r="A49">
        <v>12</v>
      </c>
      <c r="B49">
        <v>2017</v>
      </c>
      <c r="C49">
        <v>2327</v>
      </c>
      <c r="D49" t="s">
        <v>293</v>
      </c>
      <c r="E49">
        <f t="shared" si="1"/>
        <v>54</v>
      </c>
      <c r="F49">
        <v>2017</v>
      </c>
      <c r="G49">
        <v>12</v>
      </c>
      <c r="H49">
        <v>2273</v>
      </c>
      <c r="I49">
        <f t="shared" si="0"/>
        <v>0</v>
      </c>
      <c r="J49">
        <v>2017</v>
      </c>
      <c r="K49" s="88" t="s">
        <v>137</v>
      </c>
      <c r="L49" s="23">
        <v>2327</v>
      </c>
    </row>
    <row r="50" spans="1:12" x14ac:dyDescent="0.15">
      <c r="A50">
        <v>1</v>
      </c>
      <c r="B50">
        <v>2018</v>
      </c>
      <c r="C50">
        <v>4182</v>
      </c>
      <c r="D50" t="s">
        <v>294</v>
      </c>
      <c r="E50">
        <f t="shared" si="1"/>
        <v>163</v>
      </c>
      <c r="F50">
        <v>2018</v>
      </c>
      <c r="G50">
        <v>1</v>
      </c>
      <c r="H50">
        <v>4019</v>
      </c>
      <c r="I50">
        <f t="shared" si="0"/>
        <v>55</v>
      </c>
      <c r="J50">
        <v>2018</v>
      </c>
      <c r="K50" s="88" t="s">
        <v>126</v>
      </c>
      <c r="L50" s="23">
        <v>4127</v>
      </c>
    </row>
    <row r="51" spans="1:12" x14ac:dyDescent="0.15">
      <c r="A51">
        <v>2</v>
      </c>
      <c r="B51">
        <v>2018</v>
      </c>
      <c r="C51">
        <v>1065</v>
      </c>
      <c r="D51" t="s">
        <v>295</v>
      </c>
      <c r="E51">
        <f t="shared" si="1"/>
        <v>23</v>
      </c>
      <c r="F51">
        <v>2018</v>
      </c>
      <c r="G51">
        <v>2</v>
      </c>
      <c r="H51">
        <v>1042</v>
      </c>
      <c r="I51">
        <f t="shared" si="0"/>
        <v>11</v>
      </c>
      <c r="J51">
        <v>2018</v>
      </c>
      <c r="K51" s="88" t="s">
        <v>127</v>
      </c>
      <c r="L51" s="23">
        <v>1054</v>
      </c>
    </row>
    <row r="52" spans="1:12" x14ac:dyDescent="0.15">
      <c r="A52">
        <v>3</v>
      </c>
      <c r="B52">
        <v>2018</v>
      </c>
      <c r="C52">
        <v>1049</v>
      </c>
      <c r="D52" t="s">
        <v>296</v>
      </c>
      <c r="E52">
        <f t="shared" si="1"/>
        <v>110</v>
      </c>
      <c r="F52">
        <v>2018</v>
      </c>
      <c r="G52">
        <v>3</v>
      </c>
      <c r="H52">
        <v>939</v>
      </c>
      <c r="I52">
        <f t="shared" si="0"/>
        <v>0</v>
      </c>
      <c r="J52">
        <v>2018</v>
      </c>
      <c r="K52" s="88" t="s">
        <v>128</v>
      </c>
      <c r="L52" s="23">
        <v>1049</v>
      </c>
    </row>
    <row r="53" spans="1:12" x14ac:dyDescent="0.15">
      <c r="A53">
        <v>4</v>
      </c>
      <c r="B53">
        <v>2018</v>
      </c>
      <c r="C53">
        <v>3171</v>
      </c>
      <c r="D53" t="s">
        <v>297</v>
      </c>
      <c r="E53">
        <f t="shared" si="1"/>
        <v>156</v>
      </c>
      <c r="F53">
        <v>2018</v>
      </c>
      <c r="G53">
        <v>4</v>
      </c>
      <c r="H53">
        <v>3015</v>
      </c>
      <c r="I53">
        <f t="shared" si="0"/>
        <v>64</v>
      </c>
      <c r="J53">
        <v>2018</v>
      </c>
      <c r="K53" s="88" t="s">
        <v>129</v>
      </c>
      <c r="L53" s="23">
        <v>3107</v>
      </c>
    </row>
    <row r="54" spans="1:12" x14ac:dyDescent="0.15">
      <c r="A54">
        <v>5</v>
      </c>
      <c r="B54">
        <v>2018</v>
      </c>
      <c r="C54">
        <v>3963</v>
      </c>
      <c r="D54" t="s">
        <v>298</v>
      </c>
      <c r="E54">
        <f t="shared" si="1"/>
        <v>355</v>
      </c>
      <c r="F54">
        <v>2018</v>
      </c>
      <c r="G54">
        <v>5</v>
      </c>
      <c r="H54">
        <v>3608</v>
      </c>
      <c r="I54">
        <f t="shared" si="0"/>
        <v>68</v>
      </c>
      <c r="J54">
        <v>2018</v>
      </c>
      <c r="K54" s="88" t="s">
        <v>130</v>
      </c>
      <c r="L54" s="23">
        <v>3895</v>
      </c>
    </row>
    <row r="55" spans="1:12" x14ac:dyDescent="0.15">
      <c r="A55">
        <v>6</v>
      </c>
      <c r="B55">
        <v>2018</v>
      </c>
      <c r="C55">
        <v>3147</v>
      </c>
      <c r="D55" t="s">
        <v>299</v>
      </c>
      <c r="E55">
        <f t="shared" si="1"/>
        <v>19</v>
      </c>
      <c r="F55">
        <v>2018</v>
      </c>
      <c r="G55">
        <v>6</v>
      </c>
      <c r="H55">
        <v>3128</v>
      </c>
      <c r="I55">
        <f t="shared" si="0"/>
        <v>11</v>
      </c>
      <c r="J55">
        <v>2018</v>
      </c>
      <c r="K55" s="88" t="s">
        <v>131</v>
      </c>
      <c r="L55" s="23">
        <v>3136</v>
      </c>
    </row>
    <row r="56" spans="1:12" x14ac:dyDescent="0.15">
      <c r="A56">
        <v>7</v>
      </c>
      <c r="B56">
        <v>2018</v>
      </c>
      <c r="C56">
        <v>1969</v>
      </c>
      <c r="D56" t="s">
        <v>300</v>
      </c>
      <c r="E56">
        <f t="shared" si="1"/>
        <v>193</v>
      </c>
      <c r="F56">
        <v>2018</v>
      </c>
      <c r="G56">
        <v>7</v>
      </c>
      <c r="H56">
        <v>1776</v>
      </c>
      <c r="I56">
        <f t="shared" si="0"/>
        <v>187</v>
      </c>
      <c r="J56">
        <v>2018</v>
      </c>
      <c r="K56" s="88" t="s">
        <v>132</v>
      </c>
      <c r="L56" s="23">
        <v>1782</v>
      </c>
    </row>
    <row r="57" spans="1:12" x14ac:dyDescent="0.15">
      <c r="A57">
        <v>8</v>
      </c>
      <c r="B57">
        <v>2018</v>
      </c>
      <c r="C57">
        <v>1531</v>
      </c>
      <c r="D57" t="s">
        <v>301</v>
      </c>
      <c r="E57">
        <f t="shared" si="1"/>
        <v>39</v>
      </c>
      <c r="F57">
        <v>2018</v>
      </c>
      <c r="G57">
        <v>8</v>
      </c>
      <c r="H57">
        <v>1492</v>
      </c>
      <c r="I57">
        <f t="shared" si="0"/>
        <v>60</v>
      </c>
      <c r="J57">
        <v>2018</v>
      </c>
      <c r="K57" s="88" t="s">
        <v>133</v>
      </c>
      <c r="L57" s="23">
        <v>1471</v>
      </c>
    </row>
    <row r="58" spans="1:12" x14ac:dyDescent="0.15">
      <c r="A58">
        <v>9</v>
      </c>
      <c r="B58">
        <v>2018</v>
      </c>
      <c r="C58">
        <v>947</v>
      </c>
      <c r="D58" t="s">
        <v>302</v>
      </c>
      <c r="E58">
        <f t="shared" si="1"/>
        <v>5</v>
      </c>
      <c r="F58">
        <v>2018</v>
      </c>
      <c r="G58">
        <v>9</v>
      </c>
      <c r="H58">
        <v>942</v>
      </c>
      <c r="I58">
        <f t="shared" si="0"/>
        <v>65</v>
      </c>
      <c r="J58">
        <v>2018</v>
      </c>
      <c r="K58" s="88" t="s">
        <v>134</v>
      </c>
      <c r="L58" s="23">
        <v>882</v>
      </c>
    </row>
    <row r="59" spans="1:12" x14ac:dyDescent="0.15">
      <c r="A59">
        <v>10</v>
      </c>
      <c r="B59">
        <v>2018</v>
      </c>
      <c r="C59">
        <v>1007</v>
      </c>
      <c r="D59" t="s">
        <v>303</v>
      </c>
      <c r="E59">
        <f t="shared" si="1"/>
        <v>119</v>
      </c>
      <c r="F59">
        <v>2018</v>
      </c>
      <c r="G59">
        <v>10</v>
      </c>
      <c r="H59">
        <v>888</v>
      </c>
      <c r="I59">
        <f t="shared" si="0"/>
        <v>77</v>
      </c>
      <c r="J59">
        <v>2018</v>
      </c>
      <c r="K59" s="88" t="s">
        <v>135</v>
      </c>
      <c r="L59" s="23">
        <v>930</v>
      </c>
    </row>
    <row r="60" spans="1:12" x14ac:dyDescent="0.15">
      <c r="A60">
        <v>11</v>
      </c>
      <c r="B60">
        <v>2018</v>
      </c>
      <c r="C60">
        <v>980</v>
      </c>
      <c r="D60" t="s">
        <v>304</v>
      </c>
      <c r="E60">
        <f t="shared" si="1"/>
        <v>126</v>
      </c>
      <c r="F60">
        <v>2018</v>
      </c>
      <c r="G60">
        <v>11</v>
      </c>
      <c r="H60">
        <v>854</v>
      </c>
      <c r="I60">
        <f t="shared" si="0"/>
        <v>8</v>
      </c>
      <c r="J60">
        <v>2018</v>
      </c>
      <c r="K60" s="88" t="s">
        <v>136</v>
      </c>
      <c r="L60" s="23">
        <v>972</v>
      </c>
    </row>
    <row r="61" spans="1:12" x14ac:dyDescent="0.15">
      <c r="A61">
        <v>12</v>
      </c>
      <c r="B61">
        <v>2018</v>
      </c>
      <c r="C61">
        <v>359</v>
      </c>
      <c r="D61" t="s">
        <v>305</v>
      </c>
      <c r="E61">
        <f t="shared" si="1"/>
        <v>6</v>
      </c>
      <c r="F61">
        <v>2018</v>
      </c>
      <c r="G61">
        <v>12</v>
      </c>
      <c r="H61">
        <v>353</v>
      </c>
      <c r="I61">
        <f t="shared" si="0"/>
        <v>3</v>
      </c>
      <c r="J61">
        <v>2018</v>
      </c>
      <c r="K61" s="88" t="s">
        <v>137</v>
      </c>
      <c r="L61" s="23">
        <v>356</v>
      </c>
    </row>
    <row r="62" spans="1:12" x14ac:dyDescent="0.15">
      <c r="A62">
        <v>1</v>
      </c>
      <c r="B62">
        <v>2019</v>
      </c>
      <c r="C62">
        <v>202</v>
      </c>
      <c r="D62" t="s">
        <v>306</v>
      </c>
      <c r="E62">
        <f t="shared" si="1"/>
        <v>0</v>
      </c>
      <c r="F62">
        <v>2019</v>
      </c>
      <c r="G62">
        <v>1</v>
      </c>
      <c r="H62">
        <v>202</v>
      </c>
      <c r="I62">
        <f t="shared" si="0"/>
        <v>0</v>
      </c>
      <c r="J62">
        <v>2019</v>
      </c>
      <c r="K62" s="88" t="s">
        <v>126</v>
      </c>
      <c r="L62" s="23">
        <v>202</v>
      </c>
    </row>
    <row r="63" spans="1:12" x14ac:dyDescent="0.15">
      <c r="A63">
        <v>2</v>
      </c>
      <c r="B63">
        <v>2019</v>
      </c>
      <c r="C63">
        <v>60</v>
      </c>
      <c r="D63" t="s">
        <v>307</v>
      </c>
      <c r="E63">
        <f t="shared" si="1"/>
        <v>0</v>
      </c>
      <c r="F63">
        <v>2019</v>
      </c>
      <c r="G63">
        <v>2</v>
      </c>
      <c r="H63">
        <v>60</v>
      </c>
      <c r="I63">
        <f t="shared" si="0"/>
        <v>0</v>
      </c>
      <c r="J63">
        <v>2019</v>
      </c>
      <c r="K63" s="88" t="s">
        <v>127</v>
      </c>
      <c r="L63" s="23">
        <v>60</v>
      </c>
    </row>
    <row r="64" spans="1:12" x14ac:dyDescent="0.15">
      <c r="A64">
        <v>3</v>
      </c>
      <c r="B64">
        <v>2019</v>
      </c>
      <c r="C64">
        <v>262</v>
      </c>
      <c r="D64" t="s">
        <v>308</v>
      </c>
      <c r="E64">
        <f t="shared" si="1"/>
        <v>0</v>
      </c>
      <c r="F64">
        <v>2019</v>
      </c>
      <c r="G64">
        <v>3</v>
      </c>
      <c r="H64">
        <v>262</v>
      </c>
      <c r="I64">
        <f t="shared" si="0"/>
        <v>0</v>
      </c>
      <c r="J64">
        <v>2019</v>
      </c>
      <c r="K64" s="88" t="s">
        <v>128</v>
      </c>
      <c r="L64" s="23">
        <v>262</v>
      </c>
    </row>
    <row r="65" spans="1:12" x14ac:dyDescent="0.15">
      <c r="A65">
        <v>4</v>
      </c>
      <c r="B65">
        <v>2019</v>
      </c>
      <c r="C65">
        <v>255</v>
      </c>
      <c r="D65" t="s">
        <v>309</v>
      </c>
      <c r="E65">
        <f t="shared" si="1"/>
        <v>0</v>
      </c>
      <c r="F65">
        <v>2019</v>
      </c>
      <c r="G65">
        <v>4</v>
      </c>
      <c r="H65">
        <v>255</v>
      </c>
      <c r="I65">
        <f t="shared" si="0"/>
        <v>0</v>
      </c>
      <c r="J65">
        <v>2019</v>
      </c>
      <c r="K65" s="88" t="s">
        <v>129</v>
      </c>
      <c r="L65" s="23">
        <v>255</v>
      </c>
    </row>
    <row r="66" spans="1:12" x14ac:dyDescent="0.15">
      <c r="A66">
        <v>5</v>
      </c>
      <c r="B66">
        <v>2019</v>
      </c>
      <c r="C66">
        <v>782</v>
      </c>
      <c r="D66" t="s">
        <v>310</v>
      </c>
      <c r="E66">
        <f t="shared" si="1"/>
        <v>0</v>
      </c>
      <c r="F66">
        <v>2019</v>
      </c>
      <c r="G66">
        <v>5</v>
      </c>
      <c r="H66">
        <v>782</v>
      </c>
      <c r="I66">
        <f t="shared" si="0"/>
        <v>143</v>
      </c>
      <c r="J66">
        <v>2019</v>
      </c>
      <c r="K66" s="88" t="s">
        <v>130</v>
      </c>
      <c r="L66" s="23">
        <v>639</v>
      </c>
    </row>
    <row r="67" spans="1:12" x14ac:dyDescent="0.15">
      <c r="A67">
        <v>6</v>
      </c>
      <c r="B67">
        <v>2019</v>
      </c>
      <c r="C67">
        <v>1218</v>
      </c>
      <c r="D67" t="s">
        <v>311</v>
      </c>
      <c r="E67">
        <f t="shared" si="1"/>
        <v>0</v>
      </c>
      <c r="F67">
        <v>2019</v>
      </c>
      <c r="G67">
        <v>6</v>
      </c>
      <c r="H67">
        <v>1218</v>
      </c>
      <c r="I67">
        <f t="shared" si="0"/>
        <v>30</v>
      </c>
      <c r="J67">
        <v>2019</v>
      </c>
      <c r="K67" s="88" t="s">
        <v>131</v>
      </c>
      <c r="L67" s="23">
        <v>1188</v>
      </c>
    </row>
    <row r="68" spans="1:12" x14ac:dyDescent="0.15">
      <c r="A68">
        <v>7</v>
      </c>
      <c r="B68">
        <v>2019</v>
      </c>
      <c r="C68">
        <v>1088</v>
      </c>
      <c r="D68" t="s">
        <v>312</v>
      </c>
      <c r="E68">
        <f t="shared" si="1"/>
        <v>0</v>
      </c>
      <c r="F68">
        <v>2019</v>
      </c>
      <c r="G68">
        <v>7</v>
      </c>
      <c r="H68">
        <v>1088</v>
      </c>
      <c r="I68">
        <f t="shared" si="0"/>
        <v>0</v>
      </c>
      <c r="J68">
        <v>2019</v>
      </c>
      <c r="K68" s="88" t="s">
        <v>132</v>
      </c>
      <c r="L68" s="23">
        <v>1088</v>
      </c>
    </row>
    <row r="69" spans="1:12" x14ac:dyDescent="0.15">
      <c r="A69">
        <v>8</v>
      </c>
      <c r="B69">
        <v>2019</v>
      </c>
      <c r="C69">
        <v>1268</v>
      </c>
      <c r="D69" t="s">
        <v>313</v>
      </c>
      <c r="E69">
        <f t="shared" si="1"/>
        <v>0</v>
      </c>
      <c r="F69">
        <v>2019</v>
      </c>
      <c r="G69">
        <v>8</v>
      </c>
      <c r="H69">
        <v>1268</v>
      </c>
      <c r="I69">
        <f t="shared" si="0"/>
        <v>10</v>
      </c>
      <c r="J69">
        <v>2019</v>
      </c>
      <c r="K69" s="88" t="s">
        <v>133</v>
      </c>
      <c r="L69" s="23">
        <v>1258</v>
      </c>
    </row>
    <row r="70" spans="1:12" x14ac:dyDescent="0.15">
      <c r="A70">
        <v>9</v>
      </c>
      <c r="B70">
        <v>2019</v>
      </c>
      <c r="C70">
        <v>2499</v>
      </c>
      <c r="D70" t="s">
        <v>314</v>
      </c>
      <c r="E70">
        <f t="shared" si="1"/>
        <v>1</v>
      </c>
      <c r="F70">
        <v>2019</v>
      </c>
      <c r="G70">
        <v>9</v>
      </c>
      <c r="H70">
        <v>2498</v>
      </c>
      <c r="I70">
        <f t="shared" si="0"/>
        <v>0</v>
      </c>
      <c r="J70">
        <v>2019</v>
      </c>
      <c r="K70" s="88" t="s">
        <v>134</v>
      </c>
      <c r="L70" s="23">
        <v>2499</v>
      </c>
    </row>
    <row r="71" spans="1:12" x14ac:dyDescent="0.15">
      <c r="A71">
        <v>10</v>
      </c>
      <c r="B71">
        <v>2019</v>
      </c>
      <c r="C71">
        <v>2016</v>
      </c>
      <c r="D71" t="s">
        <v>315</v>
      </c>
      <c r="E71">
        <f t="shared" si="1"/>
        <v>0</v>
      </c>
      <c r="F71">
        <v>2019</v>
      </c>
      <c r="G71">
        <v>10</v>
      </c>
      <c r="H71">
        <v>2016</v>
      </c>
      <c r="I71">
        <f t="shared" si="0"/>
        <v>0</v>
      </c>
      <c r="J71">
        <v>2019</v>
      </c>
      <c r="K71" s="88" t="s">
        <v>135</v>
      </c>
      <c r="L71" s="23">
        <v>2016</v>
      </c>
    </row>
    <row r="72" spans="1:12" x14ac:dyDescent="0.15">
      <c r="A72">
        <v>11</v>
      </c>
      <c r="B72">
        <v>2019</v>
      </c>
      <c r="C72">
        <v>915</v>
      </c>
      <c r="D72" t="s">
        <v>316</v>
      </c>
      <c r="E72">
        <f t="shared" si="1"/>
        <v>915</v>
      </c>
      <c r="I72">
        <f t="shared" si="0"/>
        <v>0</v>
      </c>
      <c r="J72">
        <v>2019</v>
      </c>
      <c r="K72" s="88" t="s">
        <v>136</v>
      </c>
      <c r="L72" s="23">
        <v>915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61AF-A202-4DBD-B8BE-F298BFBF7546}">
  <dimension ref="A1:F461"/>
  <sheetViews>
    <sheetView topLeftCell="A2" workbookViewId="0">
      <selection activeCell="C33" sqref="C33"/>
    </sheetView>
  </sheetViews>
  <sheetFormatPr baseColWidth="10" defaultColWidth="8.83203125" defaultRowHeight="14" x14ac:dyDescent="0.15"/>
  <cols>
    <col min="1" max="1" width="20.5" bestFit="1" customWidth="1"/>
    <col min="2" max="2" width="14" bestFit="1" customWidth="1"/>
    <col min="3" max="3" width="12.33203125" bestFit="1" customWidth="1"/>
    <col min="4" max="4" width="28" bestFit="1" customWidth="1"/>
    <col min="5" max="5" width="13.5" bestFit="1" customWidth="1"/>
    <col min="6" max="6" width="8.83203125" bestFit="1" customWidth="1"/>
    <col min="7" max="7" width="12.1640625" bestFit="1" customWidth="1"/>
    <col min="8" max="8" width="17.33203125" bestFit="1" customWidth="1"/>
  </cols>
  <sheetData>
    <row r="1" spans="1:6" x14ac:dyDescent="0.15">
      <c r="A1" t="s">
        <v>178</v>
      </c>
      <c r="B1" t="s">
        <v>179</v>
      </c>
      <c r="C1" t="s">
        <v>180</v>
      </c>
      <c r="D1" s="73" t="s">
        <v>181</v>
      </c>
      <c r="E1" t="s">
        <v>182</v>
      </c>
      <c r="F1" t="s">
        <v>183</v>
      </c>
    </row>
    <row r="2" spans="1:6" x14ac:dyDescent="0.15">
      <c r="A2" s="77" t="s">
        <v>60</v>
      </c>
      <c r="B2" s="77">
        <v>1</v>
      </c>
      <c r="C2" s="77">
        <v>2016</v>
      </c>
      <c r="D2" s="78">
        <v>84</v>
      </c>
      <c r="E2" s="77" t="str">
        <f t="shared" ref="E2:E65" si="0">TEXT(DATE(2000,B2,1),"MMMM")</f>
        <v>January</v>
      </c>
      <c r="F2" s="77" t="s">
        <v>184</v>
      </c>
    </row>
    <row r="3" spans="1:6" x14ac:dyDescent="0.15">
      <c r="A3" s="77" t="s">
        <v>60</v>
      </c>
      <c r="B3" s="77">
        <v>2</v>
      </c>
      <c r="C3" s="77">
        <v>2016</v>
      </c>
      <c r="D3" s="78">
        <v>42</v>
      </c>
      <c r="E3" s="77" t="str">
        <f t="shared" si="0"/>
        <v>February</v>
      </c>
      <c r="F3" s="77" t="s">
        <v>184</v>
      </c>
    </row>
    <row r="4" spans="1:6" x14ac:dyDescent="0.15">
      <c r="A4" s="77" t="s">
        <v>60</v>
      </c>
      <c r="B4" s="77">
        <v>3</v>
      </c>
      <c r="C4" s="77">
        <v>2016</v>
      </c>
      <c r="D4" s="78">
        <v>46</v>
      </c>
      <c r="E4" s="77" t="str">
        <f t="shared" si="0"/>
        <v>March</v>
      </c>
      <c r="F4" s="77" t="s">
        <v>184</v>
      </c>
    </row>
    <row r="5" spans="1:6" x14ac:dyDescent="0.15">
      <c r="A5" s="77" t="s">
        <v>60</v>
      </c>
      <c r="B5" s="77">
        <v>4</v>
      </c>
      <c r="C5" s="77">
        <v>2016</v>
      </c>
      <c r="D5" s="78">
        <v>101</v>
      </c>
      <c r="E5" s="77" t="str">
        <f t="shared" si="0"/>
        <v>April</v>
      </c>
      <c r="F5" s="77" t="s">
        <v>184</v>
      </c>
    </row>
    <row r="6" spans="1:6" x14ac:dyDescent="0.15">
      <c r="A6" s="77" t="s">
        <v>60</v>
      </c>
      <c r="B6" s="77">
        <v>5</v>
      </c>
      <c r="C6" s="77">
        <v>2016</v>
      </c>
      <c r="D6" s="78">
        <v>93</v>
      </c>
      <c r="E6" s="77" t="str">
        <f t="shared" si="0"/>
        <v>May</v>
      </c>
      <c r="F6" s="77" t="s">
        <v>184</v>
      </c>
    </row>
    <row r="7" spans="1:6" x14ac:dyDescent="0.15">
      <c r="A7" s="77" t="s">
        <v>60</v>
      </c>
      <c r="B7" s="77">
        <v>6</v>
      </c>
      <c r="C7" s="77">
        <v>2016</v>
      </c>
      <c r="D7" s="78">
        <v>89</v>
      </c>
      <c r="E7" s="77" t="str">
        <f t="shared" si="0"/>
        <v>June</v>
      </c>
      <c r="F7" s="77" t="s">
        <v>184</v>
      </c>
    </row>
    <row r="8" spans="1:6" x14ac:dyDescent="0.15">
      <c r="A8" s="77" t="s">
        <v>60</v>
      </c>
      <c r="B8" s="77">
        <v>7</v>
      </c>
      <c r="C8" s="77">
        <v>2016</v>
      </c>
      <c r="D8" s="78">
        <v>153</v>
      </c>
      <c r="E8" s="77" t="str">
        <f t="shared" si="0"/>
        <v>July</v>
      </c>
      <c r="F8" s="77" t="s">
        <v>184</v>
      </c>
    </row>
    <row r="9" spans="1:6" x14ac:dyDescent="0.15">
      <c r="A9" s="77" t="s">
        <v>60</v>
      </c>
      <c r="B9" s="77">
        <v>8</v>
      </c>
      <c r="C9" s="77">
        <v>2016</v>
      </c>
      <c r="D9" s="78">
        <v>171</v>
      </c>
      <c r="E9" s="77" t="str">
        <f t="shared" si="0"/>
        <v>August</v>
      </c>
      <c r="F9" s="77" t="s">
        <v>184</v>
      </c>
    </row>
    <row r="10" spans="1:6" x14ac:dyDescent="0.15">
      <c r="A10" s="77" t="s">
        <v>60</v>
      </c>
      <c r="B10" s="77">
        <v>9</v>
      </c>
      <c r="C10" s="77">
        <v>2016</v>
      </c>
      <c r="D10" s="78">
        <v>228</v>
      </c>
      <c r="E10" s="77" t="str">
        <f t="shared" si="0"/>
        <v>September</v>
      </c>
      <c r="F10" s="77" t="s">
        <v>184</v>
      </c>
    </row>
    <row r="11" spans="1:6" x14ac:dyDescent="0.15">
      <c r="A11" s="77" t="s">
        <v>60</v>
      </c>
      <c r="B11" s="77">
        <v>10</v>
      </c>
      <c r="C11" s="77">
        <v>2016</v>
      </c>
      <c r="D11" s="78">
        <v>268</v>
      </c>
      <c r="E11" s="77" t="str">
        <f t="shared" si="0"/>
        <v>October</v>
      </c>
      <c r="F11" s="77" t="s">
        <v>184</v>
      </c>
    </row>
    <row r="12" spans="1:6" x14ac:dyDescent="0.15">
      <c r="A12" s="77" t="s">
        <v>60</v>
      </c>
      <c r="B12" s="77">
        <v>11</v>
      </c>
      <c r="C12" s="77">
        <v>2016</v>
      </c>
      <c r="D12" s="78">
        <v>201</v>
      </c>
      <c r="E12" s="77" t="str">
        <f t="shared" si="0"/>
        <v>November</v>
      </c>
      <c r="F12" s="77" t="s">
        <v>184</v>
      </c>
    </row>
    <row r="13" spans="1:6" x14ac:dyDescent="0.15">
      <c r="A13" s="77" t="s">
        <v>60</v>
      </c>
      <c r="B13" s="77">
        <v>12</v>
      </c>
      <c r="C13" s="77">
        <v>2016</v>
      </c>
      <c r="D13" s="78">
        <v>202</v>
      </c>
      <c r="E13" s="77" t="str">
        <f t="shared" si="0"/>
        <v>December</v>
      </c>
      <c r="F13" s="77" t="s">
        <v>184</v>
      </c>
    </row>
    <row r="14" spans="1:6" x14ac:dyDescent="0.15">
      <c r="A14" s="77" t="s">
        <v>60</v>
      </c>
      <c r="B14" s="77">
        <v>1</v>
      </c>
      <c r="C14" s="77">
        <v>2017</v>
      </c>
      <c r="D14" s="78">
        <v>198</v>
      </c>
      <c r="E14" s="77" t="str">
        <f t="shared" si="0"/>
        <v>January</v>
      </c>
      <c r="F14" s="77" t="s">
        <v>184</v>
      </c>
    </row>
    <row r="15" spans="1:6" x14ac:dyDescent="0.15">
      <c r="A15" s="77" t="s">
        <v>60</v>
      </c>
      <c r="B15" s="77">
        <v>2</v>
      </c>
      <c r="C15" s="77">
        <v>2017</v>
      </c>
      <c r="D15" s="78">
        <v>39</v>
      </c>
      <c r="E15" s="77" t="str">
        <f t="shared" si="0"/>
        <v>February</v>
      </c>
      <c r="F15" s="77" t="s">
        <v>184</v>
      </c>
    </row>
    <row r="16" spans="1:6" x14ac:dyDescent="0.15">
      <c r="A16" s="77" t="s">
        <v>60</v>
      </c>
      <c r="B16" s="77">
        <v>3</v>
      </c>
      <c r="C16" s="77">
        <v>2017</v>
      </c>
      <c r="D16" s="78">
        <v>41</v>
      </c>
      <c r="E16" s="77" t="str">
        <f t="shared" si="0"/>
        <v>March</v>
      </c>
      <c r="F16" s="77" t="s">
        <v>184</v>
      </c>
    </row>
    <row r="17" spans="1:6" x14ac:dyDescent="0.15">
      <c r="A17" s="77" t="s">
        <v>60</v>
      </c>
      <c r="B17" s="77">
        <v>4</v>
      </c>
      <c r="C17" s="77">
        <v>2017</v>
      </c>
      <c r="D17" s="78">
        <v>56</v>
      </c>
      <c r="E17" s="77" t="str">
        <f t="shared" si="0"/>
        <v>April</v>
      </c>
      <c r="F17" s="77" t="s">
        <v>184</v>
      </c>
    </row>
    <row r="18" spans="1:6" x14ac:dyDescent="0.15">
      <c r="A18" s="77" t="s">
        <v>60</v>
      </c>
      <c r="B18" s="77">
        <v>5</v>
      </c>
      <c r="C18" s="77">
        <v>2017</v>
      </c>
      <c r="D18" s="78">
        <v>111</v>
      </c>
      <c r="E18" s="77" t="str">
        <f t="shared" si="0"/>
        <v>May</v>
      </c>
      <c r="F18" s="77" t="s">
        <v>185</v>
      </c>
    </row>
    <row r="19" spans="1:6" x14ac:dyDescent="0.15">
      <c r="A19" s="77" t="s">
        <v>60</v>
      </c>
      <c r="B19" s="77">
        <v>6</v>
      </c>
      <c r="C19" s="77">
        <v>2017</v>
      </c>
      <c r="D19" s="78">
        <v>62</v>
      </c>
      <c r="E19" s="77" t="str">
        <f t="shared" si="0"/>
        <v>June</v>
      </c>
      <c r="F19" s="77" t="s">
        <v>185</v>
      </c>
    </row>
    <row r="20" spans="1:6" x14ac:dyDescent="0.15">
      <c r="A20" s="77" t="s">
        <v>60</v>
      </c>
      <c r="B20" s="77">
        <v>7</v>
      </c>
      <c r="C20" s="77">
        <v>2017</v>
      </c>
      <c r="D20" s="78">
        <v>50</v>
      </c>
      <c r="E20" s="77" t="str">
        <f t="shared" si="0"/>
        <v>July</v>
      </c>
      <c r="F20" s="77" t="s">
        <v>185</v>
      </c>
    </row>
    <row r="21" spans="1:6" x14ac:dyDescent="0.15">
      <c r="A21" s="77" t="s">
        <v>60</v>
      </c>
      <c r="B21" s="77">
        <v>8</v>
      </c>
      <c r="C21" s="77">
        <v>2017</v>
      </c>
      <c r="D21" s="78">
        <v>23</v>
      </c>
      <c r="E21" s="77" t="str">
        <f t="shared" si="0"/>
        <v>August</v>
      </c>
      <c r="F21" s="77" t="s">
        <v>185</v>
      </c>
    </row>
    <row r="22" spans="1:6" x14ac:dyDescent="0.15">
      <c r="A22" s="77" t="s">
        <v>60</v>
      </c>
      <c r="B22" s="77">
        <v>9</v>
      </c>
      <c r="C22" s="77">
        <v>2017</v>
      </c>
      <c r="D22" s="78">
        <v>70</v>
      </c>
      <c r="E22" s="77" t="str">
        <f t="shared" si="0"/>
        <v>September</v>
      </c>
      <c r="F22" s="77" t="s">
        <v>185</v>
      </c>
    </row>
    <row r="23" spans="1:6" x14ac:dyDescent="0.15">
      <c r="A23" s="77" t="s">
        <v>60</v>
      </c>
      <c r="B23" s="77">
        <v>10</v>
      </c>
      <c r="C23" s="77">
        <v>2017</v>
      </c>
      <c r="D23" s="78">
        <v>88</v>
      </c>
      <c r="E23" s="77" t="str">
        <f t="shared" si="0"/>
        <v>October</v>
      </c>
      <c r="F23" s="77" t="s">
        <v>185</v>
      </c>
    </row>
    <row r="24" spans="1:6" x14ac:dyDescent="0.15">
      <c r="A24" s="77" t="s">
        <v>60</v>
      </c>
      <c r="B24" s="77">
        <v>11</v>
      </c>
      <c r="C24" s="77">
        <v>2017</v>
      </c>
      <c r="D24" s="78">
        <v>47</v>
      </c>
      <c r="E24" s="77" t="str">
        <f t="shared" si="0"/>
        <v>November</v>
      </c>
      <c r="F24" s="77" t="s">
        <v>185</v>
      </c>
    </row>
    <row r="25" spans="1:6" x14ac:dyDescent="0.15">
      <c r="A25" s="77" t="s">
        <v>60</v>
      </c>
      <c r="B25" s="77">
        <v>12</v>
      </c>
      <c r="C25" s="77">
        <v>2017</v>
      </c>
      <c r="D25" s="78">
        <v>71</v>
      </c>
      <c r="E25" s="77" t="str">
        <f t="shared" si="0"/>
        <v>December</v>
      </c>
      <c r="F25" s="77" t="s">
        <v>185</v>
      </c>
    </row>
    <row r="26" spans="1:6" x14ac:dyDescent="0.15">
      <c r="A26" s="77" t="s">
        <v>60</v>
      </c>
      <c r="B26" s="77">
        <v>1</v>
      </c>
      <c r="C26" s="77">
        <v>2018</v>
      </c>
      <c r="D26" s="78">
        <v>33</v>
      </c>
      <c r="E26" s="77" t="str">
        <f t="shared" si="0"/>
        <v>January</v>
      </c>
      <c r="F26" s="77" t="s">
        <v>185</v>
      </c>
    </row>
    <row r="27" spans="1:6" x14ac:dyDescent="0.15">
      <c r="A27" s="77" t="s">
        <v>60</v>
      </c>
      <c r="B27" s="77">
        <v>2</v>
      </c>
      <c r="C27" s="77">
        <v>2018</v>
      </c>
      <c r="D27" s="78">
        <v>26</v>
      </c>
      <c r="E27" s="77" t="str">
        <f t="shared" si="0"/>
        <v>February</v>
      </c>
      <c r="F27" s="77" t="s">
        <v>185</v>
      </c>
    </row>
    <row r="28" spans="1:6" x14ac:dyDescent="0.15">
      <c r="A28" s="77" t="s">
        <v>60</v>
      </c>
      <c r="B28" s="77">
        <v>3</v>
      </c>
      <c r="C28" s="77">
        <v>2018</v>
      </c>
      <c r="D28" s="78">
        <v>24</v>
      </c>
      <c r="E28" s="77" t="str">
        <f t="shared" si="0"/>
        <v>March</v>
      </c>
      <c r="F28" s="77" t="s">
        <v>185</v>
      </c>
    </row>
    <row r="29" spans="1:6" x14ac:dyDescent="0.15">
      <c r="A29" s="77" t="s">
        <v>60</v>
      </c>
      <c r="B29" s="77">
        <v>4</v>
      </c>
      <c r="C29" s="77">
        <v>2018</v>
      </c>
      <c r="D29" s="78">
        <v>41</v>
      </c>
      <c r="E29" s="77" t="str">
        <f t="shared" si="0"/>
        <v>April</v>
      </c>
      <c r="F29" s="77" t="s">
        <v>185</v>
      </c>
    </row>
    <row r="30" spans="1:6" x14ac:dyDescent="0.15">
      <c r="A30" s="77" t="s">
        <v>60</v>
      </c>
      <c r="B30" s="77">
        <v>5</v>
      </c>
      <c r="C30" s="77">
        <v>2018</v>
      </c>
      <c r="D30" s="78">
        <v>9</v>
      </c>
      <c r="E30" s="77" t="str">
        <f t="shared" si="0"/>
        <v>May</v>
      </c>
      <c r="F30" s="77" t="s">
        <v>185</v>
      </c>
    </row>
    <row r="31" spans="1:6" x14ac:dyDescent="0.15">
      <c r="A31" s="77" t="s">
        <v>60</v>
      </c>
      <c r="B31" s="77">
        <v>6</v>
      </c>
      <c r="C31" s="77">
        <v>2018</v>
      </c>
      <c r="D31" s="78">
        <v>29</v>
      </c>
      <c r="E31" s="77" t="str">
        <f t="shared" si="0"/>
        <v>June</v>
      </c>
      <c r="F31" s="77" t="s">
        <v>185</v>
      </c>
    </row>
    <row r="32" spans="1:6" x14ac:dyDescent="0.15">
      <c r="A32" s="77" t="s">
        <v>60</v>
      </c>
      <c r="B32" s="77">
        <v>7</v>
      </c>
      <c r="C32" s="77">
        <v>2018</v>
      </c>
      <c r="D32" s="78">
        <v>6</v>
      </c>
      <c r="E32" s="77" t="str">
        <f t="shared" si="0"/>
        <v>July</v>
      </c>
      <c r="F32" s="77" t="s">
        <v>185</v>
      </c>
    </row>
    <row r="33" spans="1:6" x14ac:dyDescent="0.15">
      <c r="A33" s="77" t="s">
        <v>60</v>
      </c>
      <c r="B33" s="77">
        <v>8</v>
      </c>
      <c r="C33" s="77">
        <v>2018</v>
      </c>
      <c r="D33" s="78">
        <v>38</v>
      </c>
      <c r="E33" s="77" t="str">
        <f t="shared" si="0"/>
        <v>August</v>
      </c>
      <c r="F33" s="77" t="s">
        <v>185</v>
      </c>
    </row>
    <row r="34" spans="1:6" x14ac:dyDescent="0.15">
      <c r="A34" s="77" t="s">
        <v>60</v>
      </c>
      <c r="B34" s="77">
        <v>9</v>
      </c>
      <c r="C34" s="77">
        <v>2018</v>
      </c>
      <c r="D34" s="78">
        <v>83</v>
      </c>
      <c r="E34" s="77" t="str">
        <f t="shared" si="0"/>
        <v>September</v>
      </c>
      <c r="F34" s="77" t="s">
        <v>4</v>
      </c>
    </row>
    <row r="35" spans="1:6" x14ac:dyDescent="0.15">
      <c r="A35" s="77" t="s">
        <v>60</v>
      </c>
      <c r="B35" s="77">
        <v>10</v>
      </c>
      <c r="C35" s="77">
        <v>2018</v>
      </c>
      <c r="D35" s="78">
        <v>71</v>
      </c>
      <c r="E35" s="77" t="str">
        <f t="shared" si="0"/>
        <v>October</v>
      </c>
      <c r="F35" s="77" t="s">
        <v>4</v>
      </c>
    </row>
    <row r="36" spans="1:6" x14ac:dyDescent="0.15">
      <c r="A36" s="77" t="s">
        <v>60</v>
      </c>
      <c r="B36" s="77">
        <v>11</v>
      </c>
      <c r="C36" s="77">
        <v>2018</v>
      </c>
      <c r="D36" s="78">
        <v>10</v>
      </c>
      <c r="E36" s="77" t="str">
        <f t="shared" si="0"/>
        <v>November</v>
      </c>
      <c r="F36" s="77" t="s">
        <v>4</v>
      </c>
    </row>
    <row r="37" spans="1:6" x14ac:dyDescent="0.15">
      <c r="A37" s="77" t="s">
        <v>60</v>
      </c>
      <c r="B37" s="77">
        <v>12</v>
      </c>
      <c r="C37" s="77">
        <v>2018</v>
      </c>
      <c r="D37" s="78">
        <v>13</v>
      </c>
      <c r="E37" s="77" t="str">
        <f t="shared" si="0"/>
        <v>December</v>
      </c>
      <c r="F37" s="77" t="s">
        <v>4</v>
      </c>
    </row>
    <row r="38" spans="1:6" x14ac:dyDescent="0.15">
      <c r="A38" s="77" t="s">
        <v>60</v>
      </c>
      <c r="B38" s="77">
        <v>1</v>
      </c>
      <c r="C38" s="77">
        <v>2019</v>
      </c>
      <c r="D38" s="78">
        <v>7</v>
      </c>
      <c r="E38" s="77" t="str">
        <f t="shared" si="0"/>
        <v>January</v>
      </c>
      <c r="F38" s="77" t="s">
        <v>4</v>
      </c>
    </row>
    <row r="39" spans="1:6" x14ac:dyDescent="0.15">
      <c r="A39" s="77" t="s">
        <v>60</v>
      </c>
      <c r="B39" s="77">
        <v>2</v>
      </c>
      <c r="C39" s="77">
        <v>2019</v>
      </c>
      <c r="D39" s="78">
        <v>2</v>
      </c>
      <c r="E39" s="77" t="str">
        <f t="shared" si="0"/>
        <v>February</v>
      </c>
      <c r="F39" s="77" t="s">
        <v>4</v>
      </c>
    </row>
    <row r="40" spans="1:6" x14ac:dyDescent="0.15">
      <c r="A40" s="77" t="s">
        <v>60</v>
      </c>
      <c r="B40" s="77">
        <v>3</v>
      </c>
      <c r="C40" s="77">
        <v>2019</v>
      </c>
      <c r="D40" s="78">
        <v>0</v>
      </c>
      <c r="E40" s="77" t="str">
        <f t="shared" si="0"/>
        <v>March</v>
      </c>
      <c r="F40" s="77" t="s">
        <v>4</v>
      </c>
    </row>
    <row r="41" spans="1:6" x14ac:dyDescent="0.15">
      <c r="A41" s="77" t="s">
        <v>60</v>
      </c>
      <c r="B41" s="77">
        <v>4</v>
      </c>
      <c r="C41" s="77">
        <v>2019</v>
      </c>
      <c r="D41" s="78">
        <v>0</v>
      </c>
      <c r="E41" s="77" t="str">
        <f t="shared" si="0"/>
        <v>April</v>
      </c>
      <c r="F41" s="77" t="s">
        <v>4</v>
      </c>
    </row>
    <row r="42" spans="1:6" x14ac:dyDescent="0.15">
      <c r="A42" s="77" t="s">
        <v>60</v>
      </c>
      <c r="B42" s="77">
        <v>5</v>
      </c>
      <c r="C42" s="77">
        <v>2019</v>
      </c>
      <c r="D42" s="78">
        <v>0</v>
      </c>
      <c r="E42" s="77" t="str">
        <f t="shared" si="0"/>
        <v>May</v>
      </c>
      <c r="F42" s="77" t="s">
        <v>4</v>
      </c>
    </row>
    <row r="43" spans="1:6" x14ac:dyDescent="0.15">
      <c r="A43" s="77" t="s">
        <v>60</v>
      </c>
      <c r="B43" s="77">
        <v>6</v>
      </c>
      <c r="C43" s="77">
        <v>2019</v>
      </c>
      <c r="D43" s="78">
        <v>0</v>
      </c>
      <c r="E43" s="77" t="str">
        <f t="shared" si="0"/>
        <v>June</v>
      </c>
      <c r="F43" s="77" t="s">
        <v>4</v>
      </c>
    </row>
    <row r="44" spans="1:6" x14ac:dyDescent="0.15">
      <c r="A44" s="77" t="s">
        <v>60</v>
      </c>
      <c r="B44" s="77">
        <v>7</v>
      </c>
      <c r="C44" s="77">
        <v>2019</v>
      </c>
      <c r="D44" s="78">
        <v>6</v>
      </c>
      <c r="E44" s="77" t="str">
        <f t="shared" si="0"/>
        <v>July</v>
      </c>
      <c r="F44" s="77" t="s">
        <v>4</v>
      </c>
    </row>
    <row r="45" spans="1:6" x14ac:dyDescent="0.15">
      <c r="A45" s="77" t="s">
        <v>60</v>
      </c>
      <c r="B45" s="77">
        <v>8</v>
      </c>
      <c r="C45" s="77">
        <v>2019</v>
      </c>
      <c r="D45" s="78">
        <v>3</v>
      </c>
      <c r="E45" s="77" t="str">
        <f t="shared" si="0"/>
        <v>August</v>
      </c>
      <c r="F45" s="77" t="s">
        <v>4</v>
      </c>
    </row>
    <row r="46" spans="1:6" x14ac:dyDescent="0.15">
      <c r="A46" s="77" t="s">
        <v>60</v>
      </c>
      <c r="B46" s="77">
        <v>9</v>
      </c>
      <c r="C46" s="77">
        <v>2019</v>
      </c>
      <c r="D46" s="78">
        <v>1</v>
      </c>
      <c r="E46" s="77" t="str">
        <f t="shared" si="0"/>
        <v>September</v>
      </c>
      <c r="F46" s="77" t="s">
        <v>4</v>
      </c>
    </row>
    <row r="47" spans="1:6" x14ac:dyDescent="0.15">
      <c r="A47" s="77" t="s">
        <v>60</v>
      </c>
      <c r="B47" s="77">
        <v>10</v>
      </c>
      <c r="C47" s="77">
        <v>2019</v>
      </c>
      <c r="D47" s="78">
        <v>6</v>
      </c>
      <c r="E47" s="77" t="str">
        <f t="shared" si="0"/>
        <v>October</v>
      </c>
      <c r="F47" s="77" t="s">
        <v>4</v>
      </c>
    </row>
    <row r="48" spans="1:6" x14ac:dyDescent="0.15">
      <c r="A48" s="77" t="s">
        <v>79</v>
      </c>
      <c r="B48" s="77">
        <v>1</v>
      </c>
      <c r="C48" s="77">
        <v>2016</v>
      </c>
      <c r="D48" s="78">
        <v>0</v>
      </c>
      <c r="E48" s="77" t="str">
        <f t="shared" si="0"/>
        <v>January</v>
      </c>
      <c r="F48" s="77" t="s">
        <v>4</v>
      </c>
    </row>
    <row r="49" spans="1:6" x14ac:dyDescent="0.15">
      <c r="A49" s="77" t="s">
        <v>79</v>
      </c>
      <c r="B49" s="77">
        <v>2</v>
      </c>
      <c r="C49" s="77">
        <v>2016</v>
      </c>
      <c r="D49" s="78">
        <v>0</v>
      </c>
      <c r="E49" s="77" t="str">
        <f t="shared" si="0"/>
        <v>February</v>
      </c>
      <c r="F49" s="77" t="s">
        <v>4</v>
      </c>
    </row>
    <row r="50" spans="1:6" x14ac:dyDescent="0.15">
      <c r="A50" s="77" t="s">
        <v>79</v>
      </c>
      <c r="B50" s="77">
        <v>3</v>
      </c>
      <c r="C50" s="77">
        <v>2016</v>
      </c>
      <c r="D50" s="78">
        <v>14</v>
      </c>
      <c r="E50" s="77" t="str">
        <f t="shared" si="0"/>
        <v>March</v>
      </c>
      <c r="F50" s="77" t="s">
        <v>186</v>
      </c>
    </row>
    <row r="51" spans="1:6" x14ac:dyDescent="0.15">
      <c r="A51" s="77" t="s">
        <v>79</v>
      </c>
      <c r="B51" s="77">
        <v>4</v>
      </c>
      <c r="C51" s="77">
        <v>2016</v>
      </c>
      <c r="D51" s="78">
        <v>0</v>
      </c>
      <c r="E51" s="77" t="str">
        <f t="shared" si="0"/>
        <v>April</v>
      </c>
      <c r="F51" s="77" t="s">
        <v>186</v>
      </c>
    </row>
    <row r="52" spans="1:6" x14ac:dyDescent="0.15">
      <c r="A52" s="77" t="s">
        <v>79</v>
      </c>
      <c r="B52" s="77">
        <v>5</v>
      </c>
      <c r="C52" s="77">
        <v>2016</v>
      </c>
      <c r="D52" s="78">
        <v>0</v>
      </c>
      <c r="E52" s="77" t="str">
        <f t="shared" si="0"/>
        <v>May</v>
      </c>
      <c r="F52" s="77" t="s">
        <v>186</v>
      </c>
    </row>
    <row r="53" spans="1:6" x14ac:dyDescent="0.15">
      <c r="A53" s="77" t="s">
        <v>79</v>
      </c>
      <c r="B53" s="77">
        <v>6</v>
      </c>
      <c r="C53" s="77">
        <v>2016</v>
      </c>
      <c r="D53" s="78">
        <v>5</v>
      </c>
      <c r="E53" s="77" t="str">
        <f t="shared" si="0"/>
        <v>June</v>
      </c>
      <c r="F53" s="77" t="s">
        <v>186</v>
      </c>
    </row>
    <row r="54" spans="1:6" x14ac:dyDescent="0.15">
      <c r="A54" s="77" t="s">
        <v>79</v>
      </c>
      <c r="B54" s="77">
        <v>7</v>
      </c>
      <c r="C54" s="77">
        <v>2016</v>
      </c>
      <c r="D54" s="78">
        <v>36</v>
      </c>
      <c r="E54" s="77" t="str">
        <f t="shared" si="0"/>
        <v>July</v>
      </c>
      <c r="F54" s="77" t="s">
        <v>186</v>
      </c>
    </row>
    <row r="55" spans="1:6" x14ac:dyDescent="0.15">
      <c r="A55" s="77" t="s">
        <v>79</v>
      </c>
      <c r="B55" s="77">
        <v>8</v>
      </c>
      <c r="C55" s="77">
        <v>2016</v>
      </c>
      <c r="D55" s="78">
        <v>34</v>
      </c>
      <c r="E55" s="77" t="str">
        <f t="shared" si="0"/>
        <v>August</v>
      </c>
      <c r="F55" s="77" t="s">
        <v>186</v>
      </c>
    </row>
    <row r="56" spans="1:6" x14ac:dyDescent="0.15">
      <c r="A56" s="77" t="s">
        <v>79</v>
      </c>
      <c r="B56" s="77">
        <v>9</v>
      </c>
      <c r="C56" s="77">
        <v>2016</v>
      </c>
      <c r="D56" s="78">
        <v>17</v>
      </c>
      <c r="E56" s="77" t="str">
        <f t="shared" si="0"/>
        <v>September</v>
      </c>
      <c r="F56" s="77" t="s">
        <v>186</v>
      </c>
    </row>
    <row r="57" spans="1:6" x14ac:dyDescent="0.15">
      <c r="A57" s="77" t="s">
        <v>79</v>
      </c>
      <c r="B57" s="77">
        <v>10</v>
      </c>
      <c r="C57" s="77">
        <v>2016</v>
      </c>
      <c r="D57" s="78">
        <v>44</v>
      </c>
      <c r="E57" s="77" t="str">
        <f t="shared" si="0"/>
        <v>October</v>
      </c>
      <c r="F57" s="77" t="s">
        <v>186</v>
      </c>
    </row>
    <row r="58" spans="1:6" x14ac:dyDescent="0.15">
      <c r="A58" s="77" t="s">
        <v>79</v>
      </c>
      <c r="B58" s="77">
        <v>11</v>
      </c>
      <c r="C58" s="77">
        <v>2016</v>
      </c>
      <c r="D58" s="78">
        <v>64</v>
      </c>
      <c r="E58" s="77" t="str">
        <f t="shared" si="0"/>
        <v>November</v>
      </c>
      <c r="F58" s="77" t="s">
        <v>186</v>
      </c>
    </row>
    <row r="59" spans="1:6" x14ac:dyDescent="0.15">
      <c r="A59" s="77" t="s">
        <v>79</v>
      </c>
      <c r="B59" s="77">
        <v>12</v>
      </c>
      <c r="C59" s="77">
        <v>2016</v>
      </c>
      <c r="D59" s="78">
        <v>148</v>
      </c>
      <c r="E59" s="77" t="str">
        <f t="shared" si="0"/>
        <v>December</v>
      </c>
      <c r="F59" s="77" t="s">
        <v>186</v>
      </c>
    </row>
    <row r="60" spans="1:6" x14ac:dyDescent="0.15">
      <c r="A60" s="77" t="s">
        <v>79</v>
      </c>
      <c r="B60" s="77">
        <v>1</v>
      </c>
      <c r="C60" s="77">
        <v>2017</v>
      </c>
      <c r="D60" s="78">
        <v>118</v>
      </c>
      <c r="E60" s="77" t="str">
        <f t="shared" si="0"/>
        <v>January</v>
      </c>
      <c r="F60" s="77" t="s">
        <v>186</v>
      </c>
    </row>
    <row r="61" spans="1:6" x14ac:dyDescent="0.15">
      <c r="A61" s="77" t="s">
        <v>79</v>
      </c>
      <c r="B61" s="77">
        <v>2</v>
      </c>
      <c r="C61" s="77">
        <v>2017</v>
      </c>
      <c r="D61" s="78">
        <v>89</v>
      </c>
      <c r="E61" s="77" t="str">
        <f t="shared" si="0"/>
        <v>February</v>
      </c>
      <c r="F61" s="77" t="s">
        <v>186</v>
      </c>
    </row>
    <row r="62" spans="1:6" x14ac:dyDescent="0.15">
      <c r="A62" s="77" t="s">
        <v>79</v>
      </c>
      <c r="B62" s="77">
        <v>3</v>
      </c>
      <c r="C62" s="77">
        <v>2017</v>
      </c>
      <c r="D62" s="78">
        <v>51</v>
      </c>
      <c r="E62" s="77" t="str">
        <f t="shared" si="0"/>
        <v>March</v>
      </c>
      <c r="F62" s="77" t="s">
        <v>186</v>
      </c>
    </row>
    <row r="63" spans="1:6" x14ac:dyDescent="0.15">
      <c r="A63" s="77" t="s">
        <v>79</v>
      </c>
      <c r="B63" s="77">
        <v>4</v>
      </c>
      <c r="C63" s="77">
        <v>2017</v>
      </c>
      <c r="D63" s="78">
        <v>42</v>
      </c>
      <c r="E63" s="77" t="str">
        <f t="shared" si="0"/>
        <v>April</v>
      </c>
      <c r="F63" s="77" t="s">
        <v>186</v>
      </c>
    </row>
    <row r="64" spans="1:6" x14ac:dyDescent="0.15">
      <c r="A64" s="77" t="s">
        <v>79</v>
      </c>
      <c r="B64" s="77">
        <v>5</v>
      </c>
      <c r="C64" s="77">
        <v>2017</v>
      </c>
      <c r="D64" s="78">
        <v>160</v>
      </c>
      <c r="E64" s="77" t="str">
        <f t="shared" si="0"/>
        <v>May</v>
      </c>
      <c r="F64" s="77" t="s">
        <v>186</v>
      </c>
    </row>
    <row r="65" spans="1:6" x14ac:dyDescent="0.15">
      <c r="A65" s="77" t="s">
        <v>79</v>
      </c>
      <c r="B65" s="77">
        <v>6</v>
      </c>
      <c r="C65" s="77">
        <v>2017</v>
      </c>
      <c r="D65" s="78">
        <v>171</v>
      </c>
      <c r="E65" s="77" t="str">
        <f t="shared" si="0"/>
        <v>June</v>
      </c>
      <c r="F65" s="77" t="s">
        <v>186</v>
      </c>
    </row>
    <row r="66" spans="1:6" x14ac:dyDescent="0.15">
      <c r="A66" s="77" t="s">
        <v>79</v>
      </c>
      <c r="B66" s="77">
        <v>7</v>
      </c>
      <c r="C66" s="77">
        <v>2017</v>
      </c>
      <c r="D66" s="78">
        <v>36</v>
      </c>
      <c r="E66" s="77" t="str">
        <f t="shared" ref="E66:E129" si="1">TEXT(DATE(2000,B66,1),"MMMM")</f>
        <v>July</v>
      </c>
      <c r="F66" s="77" t="s">
        <v>187</v>
      </c>
    </row>
    <row r="67" spans="1:6" x14ac:dyDescent="0.15">
      <c r="A67" s="77" t="s">
        <v>79</v>
      </c>
      <c r="B67" s="77">
        <v>8</v>
      </c>
      <c r="C67" s="77">
        <v>2017</v>
      </c>
      <c r="D67" s="78">
        <v>12</v>
      </c>
      <c r="E67" s="77" t="str">
        <f t="shared" si="1"/>
        <v>August</v>
      </c>
      <c r="F67" s="77" t="s">
        <v>187</v>
      </c>
    </row>
    <row r="68" spans="1:6" x14ac:dyDescent="0.15">
      <c r="A68" s="77" t="s">
        <v>79</v>
      </c>
      <c r="B68" s="77">
        <v>9</v>
      </c>
      <c r="C68" s="77">
        <v>2017</v>
      </c>
      <c r="D68" s="78">
        <v>30</v>
      </c>
      <c r="E68" s="77" t="str">
        <f t="shared" si="1"/>
        <v>September</v>
      </c>
      <c r="F68" s="77" t="s">
        <v>187</v>
      </c>
    </row>
    <row r="69" spans="1:6" x14ac:dyDescent="0.15">
      <c r="A69" s="77" t="s">
        <v>79</v>
      </c>
      <c r="B69" s="77">
        <v>10</v>
      </c>
      <c r="C69" s="77">
        <v>2017</v>
      </c>
      <c r="D69" s="78">
        <v>15</v>
      </c>
      <c r="E69" s="77" t="str">
        <f t="shared" si="1"/>
        <v>October</v>
      </c>
      <c r="F69" s="77" t="s">
        <v>187</v>
      </c>
    </row>
    <row r="70" spans="1:6" x14ac:dyDescent="0.15">
      <c r="A70" s="77" t="s">
        <v>79</v>
      </c>
      <c r="B70" s="77">
        <v>11</v>
      </c>
      <c r="C70" s="77">
        <v>2017</v>
      </c>
      <c r="D70" s="78">
        <v>85</v>
      </c>
      <c r="E70" s="77" t="str">
        <f t="shared" si="1"/>
        <v>November</v>
      </c>
      <c r="F70" s="77" t="s">
        <v>187</v>
      </c>
    </row>
    <row r="71" spans="1:6" x14ac:dyDescent="0.15">
      <c r="A71" s="77" t="s">
        <v>79</v>
      </c>
      <c r="B71" s="77">
        <v>12</v>
      </c>
      <c r="C71" s="77">
        <v>2017</v>
      </c>
      <c r="D71" s="78">
        <v>175</v>
      </c>
      <c r="E71" s="77" t="str">
        <f t="shared" si="1"/>
        <v>December</v>
      </c>
      <c r="F71" s="77" t="s">
        <v>187</v>
      </c>
    </row>
    <row r="72" spans="1:6" x14ac:dyDescent="0.15">
      <c r="A72" s="77" t="s">
        <v>79</v>
      </c>
      <c r="B72" s="77">
        <v>1</v>
      </c>
      <c r="C72" s="77">
        <v>2018</v>
      </c>
      <c r="D72" s="78">
        <v>96</v>
      </c>
      <c r="E72" s="77" t="str">
        <f t="shared" si="1"/>
        <v>January</v>
      </c>
      <c r="F72" s="77" t="s">
        <v>187</v>
      </c>
    </row>
    <row r="73" spans="1:6" x14ac:dyDescent="0.15">
      <c r="A73" s="77" t="s">
        <v>79</v>
      </c>
      <c r="B73" s="77">
        <v>2</v>
      </c>
      <c r="C73" s="77">
        <v>2018</v>
      </c>
      <c r="D73" s="78">
        <v>0</v>
      </c>
      <c r="E73" s="77" t="str">
        <f t="shared" si="1"/>
        <v>February</v>
      </c>
      <c r="F73" s="77" t="s">
        <v>187</v>
      </c>
    </row>
    <row r="74" spans="1:6" x14ac:dyDescent="0.15">
      <c r="A74" s="77" t="s">
        <v>79</v>
      </c>
      <c r="B74" s="77">
        <v>3</v>
      </c>
      <c r="C74" s="77">
        <v>2018</v>
      </c>
      <c r="D74" s="78">
        <v>78</v>
      </c>
      <c r="E74" s="77" t="str">
        <f t="shared" si="1"/>
        <v>March</v>
      </c>
      <c r="F74" s="77" t="s">
        <v>187</v>
      </c>
    </row>
    <row r="75" spans="1:6" x14ac:dyDescent="0.15">
      <c r="A75" s="77" t="s">
        <v>79</v>
      </c>
      <c r="B75" s="77">
        <v>4</v>
      </c>
      <c r="C75" s="77">
        <v>2018</v>
      </c>
      <c r="D75" s="78">
        <v>154</v>
      </c>
      <c r="E75" s="77" t="str">
        <f t="shared" si="1"/>
        <v>April</v>
      </c>
      <c r="F75" s="77" t="s">
        <v>187</v>
      </c>
    </row>
    <row r="76" spans="1:6" x14ac:dyDescent="0.15">
      <c r="A76" s="77" t="s">
        <v>79</v>
      </c>
      <c r="B76" s="77">
        <v>5</v>
      </c>
      <c r="C76" s="77">
        <v>2018</v>
      </c>
      <c r="D76" s="78">
        <v>60</v>
      </c>
      <c r="E76" s="77" t="str">
        <f t="shared" si="1"/>
        <v>May</v>
      </c>
      <c r="F76" s="77" t="s">
        <v>187</v>
      </c>
    </row>
    <row r="77" spans="1:6" x14ac:dyDescent="0.15">
      <c r="A77" s="77" t="s">
        <v>79</v>
      </c>
      <c r="B77" s="77">
        <v>6</v>
      </c>
      <c r="C77" s="77">
        <v>2018</v>
      </c>
      <c r="D77" s="78">
        <v>286</v>
      </c>
      <c r="E77" s="77" t="str">
        <f t="shared" si="1"/>
        <v>June</v>
      </c>
      <c r="F77" s="77" t="s">
        <v>187</v>
      </c>
    </row>
    <row r="78" spans="1:6" x14ac:dyDescent="0.15">
      <c r="A78" s="77" t="s">
        <v>79</v>
      </c>
      <c r="B78" s="77">
        <v>7</v>
      </c>
      <c r="C78" s="77">
        <v>2018</v>
      </c>
      <c r="D78" s="78">
        <v>123</v>
      </c>
      <c r="E78" s="77" t="str">
        <f t="shared" si="1"/>
        <v>July</v>
      </c>
      <c r="F78" s="77" t="s">
        <v>187</v>
      </c>
    </row>
    <row r="79" spans="1:6" x14ac:dyDescent="0.15">
      <c r="A79" s="77" t="s">
        <v>79</v>
      </c>
      <c r="B79" s="77">
        <v>8</v>
      </c>
      <c r="C79" s="77">
        <v>2018</v>
      </c>
      <c r="D79" s="78">
        <v>163</v>
      </c>
      <c r="E79" s="77" t="str">
        <f t="shared" si="1"/>
        <v>August</v>
      </c>
      <c r="F79" s="77" t="s">
        <v>187</v>
      </c>
    </row>
    <row r="80" spans="1:6" x14ac:dyDescent="0.15">
      <c r="A80" s="77" t="s">
        <v>79</v>
      </c>
      <c r="B80" s="77">
        <v>9</v>
      </c>
      <c r="C80" s="77">
        <v>2018</v>
      </c>
      <c r="D80" s="78">
        <v>87</v>
      </c>
      <c r="E80" s="77" t="str">
        <f t="shared" si="1"/>
        <v>September</v>
      </c>
      <c r="F80" s="77" t="s">
        <v>187</v>
      </c>
    </row>
    <row r="81" spans="1:6" x14ac:dyDescent="0.15">
      <c r="A81" s="77" t="s">
        <v>79</v>
      </c>
      <c r="B81" s="77">
        <v>10</v>
      </c>
      <c r="C81" s="77">
        <v>2018</v>
      </c>
      <c r="D81" s="78">
        <v>382</v>
      </c>
      <c r="E81" s="77" t="str">
        <f t="shared" si="1"/>
        <v>October</v>
      </c>
      <c r="F81" s="77" t="s">
        <v>187</v>
      </c>
    </row>
    <row r="82" spans="1:6" x14ac:dyDescent="0.15">
      <c r="A82" s="77" t="s">
        <v>79</v>
      </c>
      <c r="B82" s="77">
        <v>11</v>
      </c>
      <c r="C82" s="77">
        <v>2018</v>
      </c>
      <c r="D82" s="78">
        <v>142</v>
      </c>
      <c r="E82" s="77" t="str">
        <f t="shared" si="1"/>
        <v>November</v>
      </c>
      <c r="F82" s="77" t="s">
        <v>187</v>
      </c>
    </row>
    <row r="83" spans="1:6" x14ac:dyDescent="0.15">
      <c r="A83" s="77" t="s">
        <v>79</v>
      </c>
      <c r="B83" s="77">
        <v>12</v>
      </c>
      <c r="C83" s="77">
        <v>2018</v>
      </c>
      <c r="D83" s="78">
        <v>277</v>
      </c>
      <c r="E83" s="77" t="str">
        <f t="shared" si="1"/>
        <v>December</v>
      </c>
      <c r="F83" s="77" t="s">
        <v>187</v>
      </c>
    </row>
    <row r="84" spans="1:6" x14ac:dyDescent="0.15">
      <c r="A84" s="77" t="s">
        <v>79</v>
      </c>
      <c r="B84" s="77">
        <v>1</v>
      </c>
      <c r="C84" s="77">
        <v>2019</v>
      </c>
      <c r="D84" s="78">
        <v>165</v>
      </c>
      <c r="E84" s="77" t="str">
        <f t="shared" si="1"/>
        <v>January</v>
      </c>
      <c r="F84" s="77" t="s">
        <v>187</v>
      </c>
    </row>
    <row r="85" spans="1:6" x14ac:dyDescent="0.15">
      <c r="A85" s="77" t="s">
        <v>79</v>
      </c>
      <c r="B85" s="77">
        <v>2</v>
      </c>
      <c r="C85" s="77">
        <v>2019</v>
      </c>
      <c r="D85" s="78">
        <v>21</v>
      </c>
      <c r="E85" s="77" t="str">
        <f t="shared" si="1"/>
        <v>February</v>
      </c>
      <c r="F85" s="77" t="s">
        <v>187</v>
      </c>
    </row>
    <row r="86" spans="1:6" x14ac:dyDescent="0.15">
      <c r="A86" s="77" t="s">
        <v>79</v>
      </c>
      <c r="B86" s="77">
        <v>3</v>
      </c>
      <c r="C86" s="77">
        <v>2019</v>
      </c>
      <c r="D86" s="78">
        <v>122</v>
      </c>
      <c r="E86" s="77" t="str">
        <f t="shared" si="1"/>
        <v>March</v>
      </c>
      <c r="F86" s="77" t="s">
        <v>187</v>
      </c>
    </row>
    <row r="87" spans="1:6" x14ac:dyDescent="0.15">
      <c r="A87" s="77" t="s">
        <v>79</v>
      </c>
      <c r="B87" s="77">
        <v>4</v>
      </c>
      <c r="C87" s="77">
        <v>2019</v>
      </c>
      <c r="D87" s="78">
        <v>257</v>
      </c>
      <c r="E87" s="77" t="str">
        <f t="shared" si="1"/>
        <v>April</v>
      </c>
      <c r="F87" s="77" t="s">
        <v>187</v>
      </c>
    </row>
    <row r="88" spans="1:6" x14ac:dyDescent="0.15">
      <c r="A88" s="77" t="s">
        <v>79</v>
      </c>
      <c r="B88" s="77">
        <v>5</v>
      </c>
      <c r="C88" s="77">
        <v>2019</v>
      </c>
      <c r="D88" s="78">
        <v>513</v>
      </c>
      <c r="E88" s="77" t="str">
        <f t="shared" si="1"/>
        <v>May</v>
      </c>
      <c r="F88" s="77" t="s">
        <v>187</v>
      </c>
    </row>
    <row r="89" spans="1:6" x14ac:dyDescent="0.15">
      <c r="A89" s="77" t="s">
        <v>79</v>
      </c>
      <c r="B89" s="77">
        <v>6</v>
      </c>
      <c r="C89" s="77">
        <v>2019</v>
      </c>
      <c r="D89" s="78">
        <v>465</v>
      </c>
      <c r="E89" s="77" t="str">
        <f t="shared" si="1"/>
        <v>June</v>
      </c>
      <c r="F89" s="77" t="s">
        <v>187</v>
      </c>
    </row>
    <row r="90" spans="1:6" x14ac:dyDescent="0.15">
      <c r="A90" s="77" t="s">
        <v>79</v>
      </c>
      <c r="B90" s="77">
        <v>7</v>
      </c>
      <c r="C90" s="77">
        <v>2019</v>
      </c>
      <c r="D90" s="78">
        <v>592</v>
      </c>
      <c r="E90" s="77" t="str">
        <f t="shared" si="1"/>
        <v>July</v>
      </c>
      <c r="F90" s="77" t="s">
        <v>187</v>
      </c>
    </row>
    <row r="91" spans="1:6" x14ac:dyDescent="0.15">
      <c r="A91" s="77" t="s">
        <v>79</v>
      </c>
      <c r="B91" s="77">
        <v>8</v>
      </c>
      <c r="C91" s="77">
        <v>2019</v>
      </c>
      <c r="D91" s="78">
        <v>287</v>
      </c>
      <c r="E91" s="77" t="str">
        <f t="shared" si="1"/>
        <v>August</v>
      </c>
      <c r="F91" s="77" t="s">
        <v>187</v>
      </c>
    </row>
    <row r="92" spans="1:6" x14ac:dyDescent="0.15">
      <c r="A92" s="77" t="s">
        <v>79</v>
      </c>
      <c r="B92" s="77">
        <v>9</v>
      </c>
      <c r="C92" s="77">
        <v>2019</v>
      </c>
      <c r="D92" s="78">
        <v>397</v>
      </c>
      <c r="E92" s="77" t="str">
        <f t="shared" si="1"/>
        <v>September</v>
      </c>
      <c r="F92" s="77" t="s">
        <v>187</v>
      </c>
    </row>
    <row r="93" spans="1:6" x14ac:dyDescent="0.15">
      <c r="A93" s="77" t="s">
        <v>79</v>
      </c>
      <c r="B93" s="77">
        <v>10</v>
      </c>
      <c r="C93" s="77">
        <v>2019</v>
      </c>
      <c r="D93" s="78">
        <v>474</v>
      </c>
      <c r="E93" s="77" t="str">
        <f t="shared" si="1"/>
        <v>October</v>
      </c>
      <c r="F93" s="77" t="s">
        <v>187</v>
      </c>
    </row>
    <row r="94" spans="1:6" x14ac:dyDescent="0.15">
      <c r="A94" s="77" t="s">
        <v>4</v>
      </c>
      <c r="B94" s="77">
        <v>1</v>
      </c>
      <c r="C94" s="77">
        <v>2016</v>
      </c>
      <c r="D94" s="78">
        <v>1261</v>
      </c>
      <c r="E94" s="77" t="str">
        <f t="shared" si="1"/>
        <v>January</v>
      </c>
      <c r="F94" s="77" t="s">
        <v>187</v>
      </c>
    </row>
    <row r="95" spans="1:6" x14ac:dyDescent="0.15">
      <c r="A95" s="77" t="s">
        <v>4</v>
      </c>
      <c r="B95" s="77">
        <v>2</v>
      </c>
      <c r="C95" s="77">
        <v>2016</v>
      </c>
      <c r="D95" s="78">
        <v>945</v>
      </c>
      <c r="E95" s="77" t="str">
        <f t="shared" si="1"/>
        <v>February</v>
      </c>
      <c r="F95" s="77" t="s">
        <v>187</v>
      </c>
    </row>
    <row r="96" spans="1:6" x14ac:dyDescent="0.15">
      <c r="A96" s="77" t="s">
        <v>4</v>
      </c>
      <c r="B96" s="77">
        <v>3</v>
      </c>
      <c r="C96" s="77">
        <v>2016</v>
      </c>
      <c r="D96" s="78">
        <v>904</v>
      </c>
      <c r="E96" s="77" t="str">
        <f t="shared" si="1"/>
        <v>March</v>
      </c>
      <c r="F96" s="77" t="s">
        <v>187</v>
      </c>
    </row>
    <row r="97" spans="1:6" x14ac:dyDescent="0.15">
      <c r="A97" s="77" t="s">
        <v>4</v>
      </c>
      <c r="B97" s="77">
        <v>4</v>
      </c>
      <c r="C97" s="77">
        <v>2016</v>
      </c>
      <c r="D97" s="78">
        <v>457</v>
      </c>
      <c r="E97" s="77" t="str">
        <f t="shared" si="1"/>
        <v>April</v>
      </c>
      <c r="F97" s="77" t="s">
        <v>187</v>
      </c>
    </row>
    <row r="98" spans="1:6" x14ac:dyDescent="0.15">
      <c r="A98" s="77" t="s">
        <v>4</v>
      </c>
      <c r="B98" s="77">
        <v>5</v>
      </c>
      <c r="C98" s="77">
        <v>2016</v>
      </c>
      <c r="D98" s="78">
        <v>201</v>
      </c>
      <c r="E98" s="77" t="str">
        <f t="shared" si="1"/>
        <v>May</v>
      </c>
      <c r="F98" s="77" t="s">
        <v>186</v>
      </c>
    </row>
    <row r="99" spans="1:6" x14ac:dyDescent="0.15">
      <c r="A99" s="77" t="s">
        <v>4</v>
      </c>
      <c r="B99" s="77">
        <v>6</v>
      </c>
      <c r="C99" s="77">
        <v>2016</v>
      </c>
      <c r="D99" s="78">
        <v>267</v>
      </c>
      <c r="E99" s="77" t="str">
        <f t="shared" si="1"/>
        <v>June</v>
      </c>
      <c r="F99" s="77" t="s">
        <v>186</v>
      </c>
    </row>
    <row r="100" spans="1:6" x14ac:dyDescent="0.15">
      <c r="A100" s="77" t="s">
        <v>4</v>
      </c>
      <c r="B100" s="77">
        <v>7</v>
      </c>
      <c r="C100" s="77">
        <v>2016</v>
      </c>
      <c r="D100" s="78">
        <v>397</v>
      </c>
      <c r="E100" s="77" t="str">
        <f t="shared" si="1"/>
        <v>July</v>
      </c>
      <c r="F100" s="77" t="s">
        <v>186</v>
      </c>
    </row>
    <row r="101" spans="1:6" x14ac:dyDescent="0.15">
      <c r="A101" s="77" t="s">
        <v>4</v>
      </c>
      <c r="B101" s="77">
        <v>8</v>
      </c>
      <c r="C101" s="77">
        <v>2016</v>
      </c>
      <c r="D101" s="78">
        <v>564</v>
      </c>
      <c r="E101" s="77" t="str">
        <f t="shared" si="1"/>
        <v>August</v>
      </c>
      <c r="F101" s="77" t="s">
        <v>186</v>
      </c>
    </row>
    <row r="102" spans="1:6" x14ac:dyDescent="0.15">
      <c r="A102" s="77" t="s">
        <v>4</v>
      </c>
      <c r="B102" s="77">
        <v>9</v>
      </c>
      <c r="C102" s="77">
        <v>2016</v>
      </c>
      <c r="D102" s="78">
        <v>266</v>
      </c>
      <c r="E102" s="77" t="str">
        <f t="shared" si="1"/>
        <v>September</v>
      </c>
      <c r="F102" s="77" t="s">
        <v>186</v>
      </c>
    </row>
    <row r="103" spans="1:6" x14ac:dyDescent="0.15">
      <c r="A103" s="77" t="s">
        <v>4</v>
      </c>
      <c r="B103" s="77">
        <v>10</v>
      </c>
      <c r="C103" s="77">
        <v>2016</v>
      </c>
      <c r="D103" s="77">
        <v>308</v>
      </c>
      <c r="E103" s="77" t="str">
        <f t="shared" si="1"/>
        <v>October</v>
      </c>
      <c r="F103" s="77" t="s">
        <v>186</v>
      </c>
    </row>
    <row r="104" spans="1:6" x14ac:dyDescent="0.15">
      <c r="A104" s="77" t="s">
        <v>4</v>
      </c>
      <c r="B104" s="77">
        <v>11</v>
      </c>
      <c r="C104" s="77">
        <v>2016</v>
      </c>
      <c r="D104" s="77">
        <v>422</v>
      </c>
      <c r="E104" s="77" t="str">
        <f t="shared" si="1"/>
        <v>November</v>
      </c>
      <c r="F104" s="77" t="s">
        <v>186</v>
      </c>
    </row>
    <row r="105" spans="1:6" x14ac:dyDescent="0.15">
      <c r="A105" s="77" t="s">
        <v>4</v>
      </c>
      <c r="B105" s="77">
        <v>12</v>
      </c>
      <c r="C105" s="77">
        <v>2016</v>
      </c>
      <c r="D105" s="77">
        <v>377</v>
      </c>
      <c r="E105" s="77" t="str">
        <f t="shared" si="1"/>
        <v>December</v>
      </c>
      <c r="F105" s="77" t="s">
        <v>186</v>
      </c>
    </row>
    <row r="106" spans="1:6" x14ac:dyDescent="0.15">
      <c r="A106" s="77" t="s">
        <v>4</v>
      </c>
      <c r="B106" s="77">
        <v>1</v>
      </c>
      <c r="C106" s="77">
        <v>2017</v>
      </c>
      <c r="D106" s="77">
        <v>235</v>
      </c>
      <c r="E106" s="77" t="str">
        <f t="shared" si="1"/>
        <v>January</v>
      </c>
      <c r="F106" s="77" t="s">
        <v>186</v>
      </c>
    </row>
    <row r="107" spans="1:6" x14ac:dyDescent="0.15">
      <c r="A107" s="77" t="s">
        <v>4</v>
      </c>
      <c r="B107" s="77">
        <v>2</v>
      </c>
      <c r="C107" s="77">
        <v>2017</v>
      </c>
      <c r="D107" s="77">
        <v>196</v>
      </c>
      <c r="E107" s="77" t="str">
        <f t="shared" si="1"/>
        <v>February</v>
      </c>
      <c r="F107" s="77" t="s">
        <v>186</v>
      </c>
    </row>
    <row r="108" spans="1:6" x14ac:dyDescent="0.15">
      <c r="A108" s="77" t="s">
        <v>4</v>
      </c>
      <c r="B108" s="77">
        <v>3</v>
      </c>
      <c r="C108" s="77">
        <v>2017</v>
      </c>
      <c r="D108" s="77">
        <v>271</v>
      </c>
      <c r="E108" s="77" t="str">
        <f t="shared" si="1"/>
        <v>March</v>
      </c>
      <c r="F108" s="77" t="s">
        <v>186</v>
      </c>
    </row>
    <row r="109" spans="1:6" x14ac:dyDescent="0.15">
      <c r="A109" s="77" t="s">
        <v>4</v>
      </c>
      <c r="B109" s="77">
        <v>4</v>
      </c>
      <c r="C109" s="77">
        <v>2017</v>
      </c>
      <c r="D109" s="77">
        <v>110</v>
      </c>
      <c r="E109" s="77" t="str">
        <f t="shared" si="1"/>
        <v>April</v>
      </c>
      <c r="F109" s="77" t="s">
        <v>186</v>
      </c>
    </row>
    <row r="110" spans="1:6" x14ac:dyDescent="0.15">
      <c r="A110" s="77" t="s">
        <v>4</v>
      </c>
      <c r="B110" s="77">
        <v>5</v>
      </c>
      <c r="C110" s="77">
        <v>2017</v>
      </c>
      <c r="D110" s="77">
        <v>320</v>
      </c>
      <c r="E110" s="77" t="str">
        <f t="shared" si="1"/>
        <v>May</v>
      </c>
      <c r="F110" s="77" t="s">
        <v>186</v>
      </c>
    </row>
    <row r="111" spans="1:6" x14ac:dyDescent="0.15">
      <c r="A111" s="77" t="s">
        <v>4</v>
      </c>
      <c r="B111" s="77">
        <v>6</v>
      </c>
      <c r="C111" s="77">
        <v>2017</v>
      </c>
      <c r="D111" s="77">
        <v>193</v>
      </c>
      <c r="E111" s="77" t="str">
        <f t="shared" si="1"/>
        <v>June</v>
      </c>
      <c r="F111" s="77" t="s">
        <v>186</v>
      </c>
    </row>
    <row r="112" spans="1:6" x14ac:dyDescent="0.15">
      <c r="A112" s="77" t="s">
        <v>4</v>
      </c>
      <c r="B112" s="77">
        <v>7</v>
      </c>
      <c r="C112" s="77">
        <v>2017</v>
      </c>
      <c r="D112" s="77">
        <v>197</v>
      </c>
      <c r="E112" s="77" t="str">
        <f t="shared" si="1"/>
        <v>July</v>
      </c>
      <c r="F112" s="77" t="s">
        <v>186</v>
      </c>
    </row>
    <row r="113" spans="1:6" x14ac:dyDescent="0.15">
      <c r="A113" s="77" t="s">
        <v>4</v>
      </c>
      <c r="B113" s="77">
        <v>8</v>
      </c>
      <c r="C113" s="77">
        <v>2017</v>
      </c>
      <c r="D113" s="77">
        <v>286</v>
      </c>
      <c r="E113" s="77" t="str">
        <f t="shared" si="1"/>
        <v>August</v>
      </c>
      <c r="F113" s="77" t="s">
        <v>186</v>
      </c>
    </row>
    <row r="114" spans="1:6" x14ac:dyDescent="0.15">
      <c r="A114" s="77" t="s">
        <v>4</v>
      </c>
      <c r="B114" s="77">
        <v>9</v>
      </c>
      <c r="C114" s="77">
        <v>2017</v>
      </c>
      <c r="D114" s="77">
        <v>351</v>
      </c>
      <c r="E114" s="77" t="str">
        <f t="shared" si="1"/>
        <v>September</v>
      </c>
      <c r="F114" s="77" t="s">
        <v>187</v>
      </c>
    </row>
    <row r="115" spans="1:6" x14ac:dyDescent="0.15">
      <c r="A115" s="77" t="s">
        <v>4</v>
      </c>
      <c r="B115" s="77">
        <v>10</v>
      </c>
      <c r="C115" s="77">
        <v>2017</v>
      </c>
      <c r="D115" s="77">
        <v>369</v>
      </c>
      <c r="E115" s="77" t="str">
        <f t="shared" si="1"/>
        <v>October</v>
      </c>
      <c r="F115" s="77" t="s">
        <v>187</v>
      </c>
    </row>
    <row r="116" spans="1:6" x14ac:dyDescent="0.15">
      <c r="A116" s="77" t="s">
        <v>4</v>
      </c>
      <c r="B116" s="77">
        <v>11</v>
      </c>
      <c r="C116" s="77">
        <v>2017</v>
      </c>
      <c r="D116" s="77">
        <v>407</v>
      </c>
      <c r="E116" s="77" t="str">
        <f t="shared" si="1"/>
        <v>November</v>
      </c>
      <c r="F116" s="77" t="s">
        <v>187</v>
      </c>
    </row>
    <row r="117" spans="1:6" x14ac:dyDescent="0.15">
      <c r="A117" s="77" t="s">
        <v>4</v>
      </c>
      <c r="B117" s="77">
        <v>12</v>
      </c>
      <c r="C117" s="77">
        <v>2017</v>
      </c>
      <c r="D117" s="77">
        <v>309</v>
      </c>
      <c r="E117" s="77" t="str">
        <f t="shared" si="1"/>
        <v>December</v>
      </c>
      <c r="F117" s="77" t="s">
        <v>187</v>
      </c>
    </row>
    <row r="118" spans="1:6" x14ac:dyDescent="0.15">
      <c r="A118" s="77" t="s">
        <v>4</v>
      </c>
      <c r="B118" s="77">
        <v>1</v>
      </c>
      <c r="C118" s="77">
        <v>2018</v>
      </c>
      <c r="D118" s="77">
        <v>218</v>
      </c>
      <c r="E118" s="77" t="str">
        <f t="shared" si="1"/>
        <v>January</v>
      </c>
      <c r="F118" s="77" t="s">
        <v>187</v>
      </c>
    </row>
    <row r="119" spans="1:6" x14ac:dyDescent="0.15">
      <c r="A119" s="77" t="s">
        <v>4</v>
      </c>
      <c r="B119" s="77">
        <v>2</v>
      </c>
      <c r="C119" s="77">
        <v>2018</v>
      </c>
      <c r="D119" s="77">
        <v>104</v>
      </c>
      <c r="E119" s="77" t="str">
        <f t="shared" si="1"/>
        <v>February</v>
      </c>
      <c r="F119" s="77" t="s">
        <v>187</v>
      </c>
    </row>
    <row r="120" spans="1:6" x14ac:dyDescent="0.15">
      <c r="A120" s="77" t="s">
        <v>4</v>
      </c>
      <c r="B120" s="77">
        <v>3</v>
      </c>
      <c r="C120" s="77">
        <v>2018</v>
      </c>
      <c r="D120" s="77">
        <v>305</v>
      </c>
      <c r="E120" s="77" t="str">
        <f t="shared" si="1"/>
        <v>March</v>
      </c>
      <c r="F120" s="77" t="s">
        <v>187</v>
      </c>
    </row>
    <row r="121" spans="1:6" x14ac:dyDescent="0.15">
      <c r="A121" s="77" t="s">
        <v>4</v>
      </c>
      <c r="B121" s="77">
        <v>4</v>
      </c>
      <c r="C121" s="77">
        <v>2018</v>
      </c>
      <c r="D121" s="77">
        <v>437</v>
      </c>
      <c r="E121" s="77" t="str">
        <f t="shared" si="1"/>
        <v>April</v>
      </c>
      <c r="F121" s="77" t="s">
        <v>187</v>
      </c>
    </row>
    <row r="122" spans="1:6" x14ac:dyDescent="0.15">
      <c r="A122" s="77" t="s">
        <v>4</v>
      </c>
      <c r="B122" s="77">
        <v>5</v>
      </c>
      <c r="C122" s="77">
        <v>2018</v>
      </c>
      <c r="D122" s="77">
        <v>291</v>
      </c>
      <c r="E122" s="77" t="str">
        <f t="shared" si="1"/>
        <v>May</v>
      </c>
      <c r="F122" s="77" t="s">
        <v>187</v>
      </c>
    </row>
    <row r="123" spans="1:6" x14ac:dyDescent="0.15">
      <c r="A123" s="77" t="s">
        <v>4</v>
      </c>
      <c r="B123" s="77">
        <v>6</v>
      </c>
      <c r="C123" s="77">
        <v>2018</v>
      </c>
      <c r="D123" s="77">
        <v>557</v>
      </c>
      <c r="E123" s="77" t="str">
        <f t="shared" si="1"/>
        <v>June</v>
      </c>
      <c r="F123" s="77" t="s">
        <v>187</v>
      </c>
    </row>
    <row r="124" spans="1:6" x14ac:dyDescent="0.15">
      <c r="A124" s="77" t="s">
        <v>4</v>
      </c>
      <c r="B124" s="77">
        <v>7</v>
      </c>
      <c r="C124" s="77">
        <v>2018</v>
      </c>
      <c r="D124" s="77">
        <v>565</v>
      </c>
      <c r="E124" s="77" t="str">
        <f t="shared" si="1"/>
        <v>July</v>
      </c>
      <c r="F124" s="77" t="s">
        <v>187</v>
      </c>
    </row>
    <row r="125" spans="1:6" x14ac:dyDescent="0.15">
      <c r="A125" s="77" t="s">
        <v>4</v>
      </c>
      <c r="B125" s="77">
        <v>8</v>
      </c>
      <c r="C125" s="77">
        <v>2018</v>
      </c>
      <c r="D125" s="77">
        <v>449</v>
      </c>
      <c r="E125" s="77" t="str">
        <f t="shared" si="1"/>
        <v>August</v>
      </c>
      <c r="F125" s="77" t="s">
        <v>187</v>
      </c>
    </row>
    <row r="126" spans="1:6" x14ac:dyDescent="0.15">
      <c r="A126" s="77" t="s">
        <v>4</v>
      </c>
      <c r="B126" s="77">
        <v>9</v>
      </c>
      <c r="C126" s="77">
        <v>2018</v>
      </c>
      <c r="D126" s="77">
        <v>458</v>
      </c>
      <c r="E126" s="77" t="str">
        <f t="shared" si="1"/>
        <v>September</v>
      </c>
      <c r="F126" s="77" t="s">
        <v>187</v>
      </c>
    </row>
    <row r="127" spans="1:6" x14ac:dyDescent="0.15">
      <c r="A127" s="77" t="s">
        <v>4</v>
      </c>
      <c r="B127" s="77">
        <v>10</v>
      </c>
      <c r="C127" s="77">
        <v>2018</v>
      </c>
      <c r="D127" s="77">
        <v>665</v>
      </c>
      <c r="E127" s="77" t="str">
        <f t="shared" si="1"/>
        <v>October</v>
      </c>
      <c r="F127" s="77" t="s">
        <v>187</v>
      </c>
    </row>
    <row r="128" spans="1:6" x14ac:dyDescent="0.15">
      <c r="A128" s="77" t="s">
        <v>4</v>
      </c>
      <c r="B128" s="77">
        <v>11</v>
      </c>
      <c r="C128" s="77">
        <v>2018</v>
      </c>
      <c r="D128" s="77">
        <v>342</v>
      </c>
      <c r="E128" s="77" t="str">
        <f t="shared" si="1"/>
        <v>November</v>
      </c>
      <c r="F128" s="77" t="s">
        <v>187</v>
      </c>
    </row>
    <row r="129" spans="1:6" x14ac:dyDescent="0.15">
      <c r="A129" s="77" t="s">
        <v>4</v>
      </c>
      <c r="B129" s="77">
        <v>12</v>
      </c>
      <c r="C129" s="77">
        <v>2018</v>
      </c>
      <c r="D129" s="77">
        <v>341</v>
      </c>
      <c r="E129" s="77" t="str">
        <f t="shared" si="1"/>
        <v>December</v>
      </c>
      <c r="F129" s="77" t="s">
        <v>187</v>
      </c>
    </row>
    <row r="130" spans="1:6" x14ac:dyDescent="0.15">
      <c r="A130" s="77" t="s">
        <v>4</v>
      </c>
      <c r="B130" s="77">
        <v>1</v>
      </c>
      <c r="C130" s="77">
        <v>2019</v>
      </c>
      <c r="D130" s="77">
        <v>176</v>
      </c>
      <c r="E130" s="77" t="str">
        <f t="shared" ref="E130:E384" si="2">TEXT(DATE(2000,B130,1),"MMMM")</f>
        <v>January</v>
      </c>
      <c r="F130" s="77" t="s">
        <v>186</v>
      </c>
    </row>
    <row r="131" spans="1:6" x14ac:dyDescent="0.15">
      <c r="A131" s="77" t="s">
        <v>4</v>
      </c>
      <c r="B131" s="77">
        <v>2</v>
      </c>
      <c r="C131" s="77">
        <v>2019</v>
      </c>
      <c r="D131" s="77">
        <v>96</v>
      </c>
      <c r="E131" s="77" t="str">
        <f t="shared" si="2"/>
        <v>February</v>
      </c>
      <c r="F131" s="77" t="s">
        <v>186</v>
      </c>
    </row>
    <row r="132" spans="1:6" x14ac:dyDescent="0.15">
      <c r="A132" s="77" t="s">
        <v>4</v>
      </c>
      <c r="B132" s="77">
        <v>3</v>
      </c>
      <c r="C132" s="77">
        <v>2019</v>
      </c>
      <c r="D132" s="77">
        <v>152</v>
      </c>
      <c r="E132" s="77" t="str">
        <f t="shared" si="2"/>
        <v>March</v>
      </c>
      <c r="F132" s="77" t="s">
        <v>186</v>
      </c>
    </row>
    <row r="133" spans="1:6" x14ac:dyDescent="0.15">
      <c r="A133" s="77" t="s">
        <v>4</v>
      </c>
      <c r="B133" s="77">
        <v>4</v>
      </c>
      <c r="C133" s="77">
        <v>2019</v>
      </c>
      <c r="D133" s="77">
        <v>328</v>
      </c>
      <c r="E133" s="77" t="str">
        <f t="shared" si="2"/>
        <v>April</v>
      </c>
      <c r="F133" s="77" t="s">
        <v>186</v>
      </c>
    </row>
    <row r="134" spans="1:6" x14ac:dyDescent="0.15">
      <c r="A134" s="77" t="s">
        <v>4</v>
      </c>
      <c r="B134" s="77">
        <v>5</v>
      </c>
      <c r="C134" s="77">
        <v>2019</v>
      </c>
      <c r="D134" s="77">
        <v>491</v>
      </c>
      <c r="E134" s="77" t="str">
        <f t="shared" si="2"/>
        <v>May</v>
      </c>
      <c r="F134" s="77" t="s">
        <v>186</v>
      </c>
    </row>
    <row r="135" spans="1:6" x14ac:dyDescent="0.15">
      <c r="A135" s="77" t="s">
        <v>4</v>
      </c>
      <c r="B135" s="77">
        <v>6</v>
      </c>
      <c r="C135" s="77">
        <v>2019</v>
      </c>
      <c r="D135" s="77">
        <v>568</v>
      </c>
      <c r="E135" s="77" t="str">
        <f t="shared" si="2"/>
        <v>June</v>
      </c>
      <c r="F135" s="77" t="s">
        <v>186</v>
      </c>
    </row>
    <row r="136" spans="1:6" x14ac:dyDescent="0.15">
      <c r="A136" s="77" t="s">
        <v>4</v>
      </c>
      <c r="B136" s="77">
        <v>7</v>
      </c>
      <c r="C136" s="77">
        <v>2019</v>
      </c>
      <c r="D136" s="77">
        <v>815</v>
      </c>
      <c r="E136" s="77" t="str">
        <f t="shared" si="2"/>
        <v>July</v>
      </c>
      <c r="F136" s="77" t="s">
        <v>186</v>
      </c>
    </row>
    <row r="137" spans="1:6" x14ac:dyDescent="0.15">
      <c r="A137" s="77" t="s">
        <v>4</v>
      </c>
      <c r="B137" s="77">
        <v>8</v>
      </c>
      <c r="C137" s="77">
        <v>2019</v>
      </c>
      <c r="D137" s="77">
        <v>905</v>
      </c>
      <c r="E137" s="77" t="str">
        <f t="shared" si="2"/>
        <v>August</v>
      </c>
      <c r="F137" s="77" t="s">
        <v>186</v>
      </c>
    </row>
    <row r="138" spans="1:6" x14ac:dyDescent="0.15">
      <c r="A138" s="77" t="s">
        <v>4</v>
      </c>
      <c r="B138" s="77">
        <v>9</v>
      </c>
      <c r="C138" s="77">
        <v>2019</v>
      </c>
      <c r="D138" s="77">
        <v>1317</v>
      </c>
      <c r="E138" s="77" t="str">
        <f t="shared" si="2"/>
        <v>September</v>
      </c>
      <c r="F138" s="77" t="s">
        <v>186</v>
      </c>
    </row>
    <row r="139" spans="1:6" x14ac:dyDescent="0.15">
      <c r="A139" s="77" t="s">
        <v>4</v>
      </c>
      <c r="B139" s="77">
        <v>10</v>
      </c>
      <c r="C139" s="77">
        <v>2019</v>
      </c>
      <c r="D139" s="77">
        <v>933</v>
      </c>
      <c r="E139" s="77" t="str">
        <f t="shared" si="2"/>
        <v>October</v>
      </c>
      <c r="F139" s="77" t="s">
        <v>186</v>
      </c>
    </row>
    <row r="140" spans="1:6" x14ac:dyDescent="0.15">
      <c r="A140" s="77" t="s">
        <v>61</v>
      </c>
      <c r="B140" s="77">
        <v>1</v>
      </c>
      <c r="C140" s="77">
        <v>2016</v>
      </c>
      <c r="D140" s="77">
        <v>27558</v>
      </c>
      <c r="E140" s="77" t="str">
        <f t="shared" si="2"/>
        <v>January</v>
      </c>
      <c r="F140" s="77" t="s">
        <v>186</v>
      </c>
    </row>
    <row r="141" spans="1:6" x14ac:dyDescent="0.15">
      <c r="A141" s="77" t="s">
        <v>61</v>
      </c>
      <c r="B141" s="77">
        <v>2</v>
      </c>
      <c r="C141" s="77">
        <v>2016</v>
      </c>
      <c r="D141" s="77">
        <v>28932</v>
      </c>
      <c r="E141" s="77" t="str">
        <f t="shared" si="2"/>
        <v>February</v>
      </c>
      <c r="F141" s="77" t="s">
        <v>186</v>
      </c>
    </row>
    <row r="142" spans="1:6" x14ac:dyDescent="0.15">
      <c r="A142" s="77" t="s">
        <v>61</v>
      </c>
      <c r="B142" s="77">
        <v>3</v>
      </c>
      <c r="C142" s="77">
        <v>2016</v>
      </c>
      <c r="D142" s="77">
        <v>14589</v>
      </c>
      <c r="E142" s="77" t="str">
        <f t="shared" si="2"/>
        <v>March</v>
      </c>
      <c r="F142" s="77" t="s">
        <v>186</v>
      </c>
    </row>
    <row r="143" spans="1:6" x14ac:dyDescent="0.15">
      <c r="A143" s="77" t="s">
        <v>61</v>
      </c>
      <c r="B143" s="77">
        <v>4</v>
      </c>
      <c r="C143" s="77">
        <v>2016</v>
      </c>
      <c r="D143" s="77">
        <v>1334</v>
      </c>
      <c r="E143" s="77" t="str">
        <f t="shared" si="2"/>
        <v>April</v>
      </c>
      <c r="F143" s="77" t="s">
        <v>186</v>
      </c>
    </row>
    <row r="144" spans="1:6" x14ac:dyDescent="0.15">
      <c r="A144" s="77" t="s">
        <v>61</v>
      </c>
      <c r="B144" s="77">
        <v>5</v>
      </c>
      <c r="C144" s="77">
        <v>2016</v>
      </c>
      <c r="D144" s="77">
        <v>363</v>
      </c>
      <c r="E144" s="77" t="str">
        <f t="shared" si="2"/>
        <v>May</v>
      </c>
      <c r="F144" s="77" t="s">
        <v>186</v>
      </c>
    </row>
    <row r="145" spans="1:6" x14ac:dyDescent="0.15">
      <c r="A145" s="77" t="s">
        <v>61</v>
      </c>
      <c r="B145" s="77">
        <v>6</v>
      </c>
      <c r="C145" s="77">
        <v>2016</v>
      </c>
      <c r="D145" s="77">
        <v>417</v>
      </c>
      <c r="E145" s="77" t="str">
        <f t="shared" si="2"/>
        <v>June</v>
      </c>
      <c r="F145" s="77" t="s">
        <v>186</v>
      </c>
    </row>
    <row r="146" spans="1:6" x14ac:dyDescent="0.15">
      <c r="A146" s="77" t="s">
        <v>61</v>
      </c>
      <c r="B146" s="77">
        <v>7</v>
      </c>
      <c r="C146" s="77">
        <v>2016</v>
      </c>
      <c r="D146" s="77">
        <v>495</v>
      </c>
      <c r="E146" s="77" t="str">
        <f t="shared" si="2"/>
        <v>July</v>
      </c>
      <c r="F146" s="77" t="s">
        <v>186</v>
      </c>
    </row>
    <row r="147" spans="1:6" x14ac:dyDescent="0.15">
      <c r="A147" s="77" t="s">
        <v>61</v>
      </c>
      <c r="B147" s="77">
        <v>8</v>
      </c>
      <c r="C147" s="77">
        <v>2016</v>
      </c>
      <c r="D147" s="77">
        <v>1099</v>
      </c>
      <c r="E147" s="77" t="str">
        <f t="shared" si="2"/>
        <v>August</v>
      </c>
      <c r="F147" s="77" t="s">
        <v>186</v>
      </c>
    </row>
    <row r="148" spans="1:6" x14ac:dyDescent="0.15">
      <c r="A148" s="77" t="s">
        <v>61</v>
      </c>
      <c r="B148" s="77">
        <v>9</v>
      </c>
      <c r="C148" s="77">
        <v>2016</v>
      </c>
      <c r="D148" s="77">
        <v>846</v>
      </c>
      <c r="E148" s="77" t="str">
        <f t="shared" si="2"/>
        <v>September</v>
      </c>
      <c r="F148" s="77" t="s">
        <v>186</v>
      </c>
    </row>
    <row r="149" spans="1:6" x14ac:dyDescent="0.15">
      <c r="A149" s="77" t="s">
        <v>61</v>
      </c>
      <c r="B149" s="77">
        <v>10</v>
      </c>
      <c r="C149" s="77">
        <v>2016</v>
      </c>
      <c r="D149" s="77">
        <v>995</v>
      </c>
      <c r="E149" s="77" t="str">
        <f t="shared" si="2"/>
        <v>October</v>
      </c>
      <c r="F149" s="77" t="s">
        <v>186</v>
      </c>
    </row>
    <row r="150" spans="1:6" x14ac:dyDescent="0.15">
      <c r="A150" s="77" t="s">
        <v>61</v>
      </c>
      <c r="B150" s="77">
        <v>11</v>
      </c>
      <c r="C150" s="77">
        <v>2016</v>
      </c>
      <c r="D150" s="77">
        <v>663</v>
      </c>
      <c r="E150" s="77" t="str">
        <f t="shared" si="2"/>
        <v>November</v>
      </c>
      <c r="F150" s="77" t="s">
        <v>186</v>
      </c>
    </row>
    <row r="151" spans="1:6" x14ac:dyDescent="0.15">
      <c r="A151" s="77" t="s">
        <v>61</v>
      </c>
      <c r="B151" s="77">
        <v>12</v>
      </c>
      <c r="C151" s="77">
        <v>2016</v>
      </c>
      <c r="D151" s="77">
        <v>281</v>
      </c>
      <c r="E151" s="77" t="str">
        <f t="shared" si="2"/>
        <v>December</v>
      </c>
      <c r="F151" s="77" t="s">
        <v>186</v>
      </c>
    </row>
    <row r="152" spans="1:6" x14ac:dyDescent="0.15">
      <c r="A152" s="77" t="s">
        <v>61</v>
      </c>
      <c r="B152" s="77">
        <v>1</v>
      </c>
      <c r="C152" s="77">
        <v>2017</v>
      </c>
      <c r="D152" s="77">
        <v>413</v>
      </c>
      <c r="E152" s="77" t="str">
        <f t="shared" si="2"/>
        <v>January</v>
      </c>
      <c r="F152" s="77" t="s">
        <v>186</v>
      </c>
    </row>
    <row r="153" spans="1:6" x14ac:dyDescent="0.15">
      <c r="A153" s="77" t="s">
        <v>61</v>
      </c>
      <c r="B153" s="77">
        <v>2</v>
      </c>
      <c r="C153" s="77">
        <v>2017</v>
      </c>
      <c r="D153" s="77">
        <v>434</v>
      </c>
      <c r="E153" s="77" t="str">
        <f t="shared" si="2"/>
        <v>February</v>
      </c>
      <c r="F153" s="77" t="s">
        <v>186</v>
      </c>
    </row>
    <row r="154" spans="1:6" x14ac:dyDescent="0.15">
      <c r="A154" s="77" t="s">
        <v>61</v>
      </c>
      <c r="B154" s="77">
        <v>3</v>
      </c>
      <c r="C154" s="77">
        <v>2017</v>
      </c>
      <c r="D154" s="77">
        <v>678</v>
      </c>
      <c r="E154" s="77" t="str">
        <f t="shared" si="2"/>
        <v>March</v>
      </c>
      <c r="F154" s="77" t="s">
        <v>186</v>
      </c>
    </row>
    <row r="155" spans="1:6" x14ac:dyDescent="0.15">
      <c r="A155" s="77" t="s">
        <v>61</v>
      </c>
      <c r="B155" s="77">
        <v>4</v>
      </c>
      <c r="C155" s="77">
        <v>2017</v>
      </c>
      <c r="D155" s="77">
        <v>447</v>
      </c>
      <c r="E155" s="77" t="str">
        <f t="shared" si="2"/>
        <v>April</v>
      </c>
      <c r="F155" s="77" t="s">
        <v>186</v>
      </c>
    </row>
    <row r="156" spans="1:6" x14ac:dyDescent="0.15">
      <c r="A156" s="77" t="s">
        <v>61</v>
      </c>
      <c r="B156" s="77">
        <v>5</v>
      </c>
      <c r="C156" s="77">
        <v>2017</v>
      </c>
      <c r="D156" s="77">
        <v>694</v>
      </c>
      <c r="E156" s="77" t="str">
        <f t="shared" si="2"/>
        <v>May</v>
      </c>
      <c r="F156" s="77" t="s">
        <v>186</v>
      </c>
    </row>
    <row r="157" spans="1:6" x14ac:dyDescent="0.15">
      <c r="A157" s="77" t="s">
        <v>61</v>
      </c>
      <c r="B157" s="77">
        <v>6</v>
      </c>
      <c r="C157" s="77">
        <v>2017</v>
      </c>
      <c r="D157" s="77">
        <v>725</v>
      </c>
      <c r="E157" s="77" t="str">
        <f t="shared" si="2"/>
        <v>June</v>
      </c>
      <c r="F157" s="77" t="s">
        <v>186</v>
      </c>
    </row>
    <row r="158" spans="1:6" x14ac:dyDescent="0.15">
      <c r="A158" s="77" t="s">
        <v>61</v>
      </c>
      <c r="B158" s="77">
        <v>7</v>
      </c>
      <c r="C158" s="77">
        <v>2017</v>
      </c>
      <c r="D158" s="77">
        <v>1168</v>
      </c>
      <c r="E158" s="77" t="str">
        <f t="shared" si="2"/>
        <v>July</v>
      </c>
      <c r="F158" s="77" t="s">
        <v>186</v>
      </c>
    </row>
    <row r="159" spans="1:6" x14ac:dyDescent="0.15">
      <c r="A159" s="77" t="s">
        <v>61</v>
      </c>
      <c r="B159" s="77">
        <v>8</v>
      </c>
      <c r="C159" s="77">
        <v>2017</v>
      </c>
      <c r="D159" s="77">
        <v>1544</v>
      </c>
      <c r="E159" s="77" t="str">
        <f t="shared" si="2"/>
        <v>August</v>
      </c>
      <c r="F159" s="77" t="s">
        <v>186</v>
      </c>
    </row>
    <row r="160" spans="1:6" x14ac:dyDescent="0.15">
      <c r="A160" s="77" t="s">
        <v>61</v>
      </c>
      <c r="B160" s="77">
        <v>9</v>
      </c>
      <c r="C160" s="77">
        <v>2017</v>
      </c>
      <c r="D160" s="77">
        <v>2057</v>
      </c>
      <c r="E160" s="77" t="str">
        <f t="shared" si="2"/>
        <v>September</v>
      </c>
      <c r="F160" s="77" t="s">
        <v>186</v>
      </c>
    </row>
    <row r="161" spans="1:6" x14ac:dyDescent="0.15">
      <c r="A161" s="77" t="s">
        <v>61</v>
      </c>
      <c r="B161" s="77">
        <v>10</v>
      </c>
      <c r="C161" s="77">
        <v>2017</v>
      </c>
      <c r="D161" s="77">
        <v>1827</v>
      </c>
      <c r="E161" s="77" t="str">
        <f t="shared" si="2"/>
        <v>October</v>
      </c>
      <c r="F161" s="77"/>
    </row>
    <row r="162" spans="1:6" x14ac:dyDescent="0.15">
      <c r="A162" s="77" t="s">
        <v>61</v>
      </c>
      <c r="B162" s="77">
        <v>11</v>
      </c>
      <c r="C162" s="77">
        <v>2017</v>
      </c>
      <c r="D162" s="77">
        <v>1565</v>
      </c>
      <c r="E162" s="77" t="str">
        <f t="shared" si="2"/>
        <v>November</v>
      </c>
      <c r="F162" s="77"/>
    </row>
    <row r="163" spans="1:6" x14ac:dyDescent="0.15">
      <c r="A163" s="77" t="s">
        <v>61</v>
      </c>
      <c r="B163" s="77">
        <v>12</v>
      </c>
      <c r="C163" s="77">
        <v>2017</v>
      </c>
      <c r="D163" s="77">
        <v>843</v>
      </c>
      <c r="E163" s="77" t="str">
        <f t="shared" si="2"/>
        <v>December</v>
      </c>
      <c r="F163" s="77"/>
    </row>
    <row r="164" spans="1:6" x14ac:dyDescent="0.15">
      <c r="A164" s="77" t="s">
        <v>61</v>
      </c>
      <c r="B164" s="77">
        <v>1</v>
      </c>
      <c r="C164" s="77">
        <v>2018</v>
      </c>
      <c r="D164" s="77">
        <v>498</v>
      </c>
      <c r="E164" s="77" t="str">
        <f t="shared" si="2"/>
        <v>January</v>
      </c>
      <c r="F164" s="77"/>
    </row>
    <row r="165" spans="1:6" x14ac:dyDescent="0.15">
      <c r="A165" s="77" t="s">
        <v>61</v>
      </c>
      <c r="B165" s="77">
        <v>2</v>
      </c>
      <c r="C165" s="77">
        <v>2018</v>
      </c>
      <c r="D165" s="77">
        <v>485</v>
      </c>
      <c r="E165" s="77" t="str">
        <f t="shared" si="2"/>
        <v>February</v>
      </c>
      <c r="F165" s="77"/>
    </row>
    <row r="166" spans="1:6" x14ac:dyDescent="0.15">
      <c r="A166" s="77" t="s">
        <v>61</v>
      </c>
      <c r="B166" s="77">
        <v>3</v>
      </c>
      <c r="C166" s="77">
        <v>2018</v>
      </c>
      <c r="D166" s="77">
        <v>1041</v>
      </c>
      <c r="E166" s="77" t="str">
        <f t="shared" si="2"/>
        <v>March</v>
      </c>
      <c r="F166" s="77"/>
    </row>
    <row r="167" spans="1:6" x14ac:dyDescent="0.15">
      <c r="A167" s="77" t="s">
        <v>61</v>
      </c>
      <c r="B167" s="77">
        <v>4</v>
      </c>
      <c r="C167" s="77">
        <v>2018</v>
      </c>
      <c r="D167" s="77">
        <v>1422</v>
      </c>
      <c r="E167" s="77" t="str">
        <f t="shared" si="2"/>
        <v>April</v>
      </c>
      <c r="F167" s="77"/>
    </row>
    <row r="168" spans="1:6" x14ac:dyDescent="0.15">
      <c r="A168" s="77" t="s">
        <v>61</v>
      </c>
      <c r="B168" s="77">
        <v>5</v>
      </c>
      <c r="C168" s="77">
        <v>2018</v>
      </c>
      <c r="D168" s="77">
        <v>1371</v>
      </c>
      <c r="E168" s="77" t="str">
        <f t="shared" si="2"/>
        <v>May</v>
      </c>
      <c r="F168" s="77"/>
    </row>
    <row r="169" spans="1:6" x14ac:dyDescent="0.15">
      <c r="A169" s="77" t="s">
        <v>61</v>
      </c>
      <c r="B169" s="77">
        <v>6</v>
      </c>
      <c r="C169" s="77">
        <v>2018</v>
      </c>
      <c r="D169" s="77">
        <v>394</v>
      </c>
      <c r="E169" s="77" t="str">
        <f t="shared" si="2"/>
        <v>June</v>
      </c>
      <c r="F169" s="77"/>
    </row>
    <row r="170" spans="1:6" x14ac:dyDescent="0.15">
      <c r="A170" s="77" t="s">
        <v>61</v>
      </c>
      <c r="B170" s="77">
        <v>7</v>
      </c>
      <c r="C170" s="77">
        <v>2018</v>
      </c>
      <c r="D170" s="77">
        <v>529</v>
      </c>
      <c r="E170" s="77" t="str">
        <f t="shared" si="2"/>
        <v>July</v>
      </c>
      <c r="F170" s="77"/>
    </row>
    <row r="171" spans="1:6" x14ac:dyDescent="0.15">
      <c r="A171" s="77" t="s">
        <v>61</v>
      </c>
      <c r="B171" s="77">
        <v>8</v>
      </c>
      <c r="C171" s="77">
        <v>2018</v>
      </c>
      <c r="D171" s="77">
        <v>518</v>
      </c>
      <c r="E171" s="77" t="str">
        <f t="shared" si="2"/>
        <v>August</v>
      </c>
      <c r="F171" s="77"/>
    </row>
    <row r="172" spans="1:6" x14ac:dyDescent="0.15">
      <c r="A172" s="77" t="s">
        <v>61</v>
      </c>
      <c r="B172" s="77">
        <v>9</v>
      </c>
      <c r="C172" s="77">
        <v>2018</v>
      </c>
      <c r="D172" s="77">
        <v>586</v>
      </c>
      <c r="E172" s="77" t="str">
        <f t="shared" si="2"/>
        <v>September</v>
      </c>
      <c r="F172" s="77"/>
    </row>
    <row r="173" spans="1:6" x14ac:dyDescent="0.15">
      <c r="A173" s="77" t="s">
        <v>61</v>
      </c>
      <c r="B173" s="77">
        <v>10</v>
      </c>
      <c r="C173" s="77">
        <v>2018</v>
      </c>
      <c r="D173" s="77">
        <v>513</v>
      </c>
      <c r="E173" s="77" t="str">
        <f t="shared" si="2"/>
        <v>October</v>
      </c>
      <c r="F173" s="77"/>
    </row>
    <row r="174" spans="1:6" x14ac:dyDescent="0.15">
      <c r="A174" s="77" t="s">
        <v>61</v>
      </c>
      <c r="B174" s="77">
        <v>11</v>
      </c>
      <c r="C174" s="77">
        <v>2018</v>
      </c>
      <c r="D174" s="77">
        <v>283</v>
      </c>
      <c r="E174" s="77" t="str">
        <f t="shared" si="2"/>
        <v>November</v>
      </c>
      <c r="F174" s="77"/>
    </row>
    <row r="175" spans="1:6" x14ac:dyDescent="0.15">
      <c r="A175" s="77" t="s">
        <v>61</v>
      </c>
      <c r="B175" s="77">
        <v>12</v>
      </c>
      <c r="C175" s="77">
        <v>2018</v>
      </c>
      <c r="D175" s="77">
        <v>275</v>
      </c>
      <c r="E175" s="77" t="str">
        <f t="shared" si="2"/>
        <v>December</v>
      </c>
      <c r="F175" s="77"/>
    </row>
    <row r="176" spans="1:6" x14ac:dyDescent="0.15">
      <c r="A176" s="77" t="s">
        <v>61</v>
      </c>
      <c r="B176" s="77">
        <v>1</v>
      </c>
      <c r="C176" s="77">
        <v>2019</v>
      </c>
      <c r="D176" s="77">
        <v>175</v>
      </c>
      <c r="E176" s="77" t="str">
        <f t="shared" si="2"/>
        <v>January</v>
      </c>
      <c r="F176" s="77"/>
    </row>
    <row r="177" spans="1:6" x14ac:dyDescent="0.15">
      <c r="A177" s="77" t="s">
        <v>61</v>
      </c>
      <c r="B177" s="77">
        <v>2</v>
      </c>
      <c r="C177" s="77">
        <v>2019</v>
      </c>
      <c r="D177" s="77">
        <v>136</v>
      </c>
      <c r="E177" s="77" t="str">
        <f t="shared" si="2"/>
        <v>February</v>
      </c>
      <c r="F177" s="77"/>
    </row>
    <row r="178" spans="1:6" x14ac:dyDescent="0.15">
      <c r="A178" s="77" t="s">
        <v>61</v>
      </c>
      <c r="B178" s="77">
        <v>3</v>
      </c>
      <c r="C178" s="77">
        <v>2019</v>
      </c>
      <c r="D178" s="77">
        <v>295</v>
      </c>
      <c r="E178" s="77" t="str">
        <f t="shared" si="2"/>
        <v>March</v>
      </c>
      <c r="F178" s="77"/>
    </row>
    <row r="179" spans="1:6" x14ac:dyDescent="0.15">
      <c r="A179" s="77" t="s">
        <v>61</v>
      </c>
      <c r="B179" s="77">
        <v>4</v>
      </c>
      <c r="C179" s="77">
        <v>2019</v>
      </c>
      <c r="D179" s="77">
        <v>350</v>
      </c>
      <c r="E179" s="77" t="str">
        <f t="shared" si="2"/>
        <v>April</v>
      </c>
      <c r="F179" s="77"/>
    </row>
    <row r="180" spans="1:6" x14ac:dyDescent="0.15">
      <c r="A180" s="77" t="s">
        <v>61</v>
      </c>
      <c r="B180" s="77">
        <v>5</v>
      </c>
      <c r="C180" s="77">
        <v>2019</v>
      </c>
      <c r="D180" s="77">
        <v>549</v>
      </c>
      <c r="E180" s="77" t="str">
        <f t="shared" si="2"/>
        <v>May</v>
      </c>
      <c r="F180" s="77"/>
    </row>
    <row r="181" spans="1:6" x14ac:dyDescent="0.15">
      <c r="A181" s="77" t="s">
        <v>61</v>
      </c>
      <c r="B181" s="77">
        <v>6</v>
      </c>
      <c r="C181" s="77">
        <v>2019</v>
      </c>
      <c r="D181" s="77">
        <v>497</v>
      </c>
      <c r="E181" s="77" t="str">
        <f t="shared" si="2"/>
        <v>June</v>
      </c>
      <c r="F181" s="77"/>
    </row>
    <row r="182" spans="1:6" x14ac:dyDescent="0.15">
      <c r="A182" s="77" t="s">
        <v>61</v>
      </c>
      <c r="B182" s="77">
        <v>7</v>
      </c>
      <c r="C182" s="77">
        <v>2019</v>
      </c>
      <c r="D182" s="77">
        <v>1426</v>
      </c>
      <c r="E182" s="77" t="str">
        <f t="shared" si="2"/>
        <v>July</v>
      </c>
      <c r="F182" s="77"/>
    </row>
    <row r="183" spans="1:6" x14ac:dyDescent="0.15">
      <c r="A183" s="77" t="s">
        <v>61</v>
      </c>
      <c r="B183" s="77">
        <v>8</v>
      </c>
      <c r="C183" s="77">
        <v>2019</v>
      </c>
      <c r="D183" s="77">
        <v>1832</v>
      </c>
      <c r="E183" s="77" t="str">
        <f t="shared" si="2"/>
        <v>August</v>
      </c>
      <c r="F183" s="77"/>
    </row>
    <row r="184" spans="1:6" x14ac:dyDescent="0.15">
      <c r="A184" s="77" t="s">
        <v>61</v>
      </c>
      <c r="B184" s="77">
        <v>9</v>
      </c>
      <c r="C184" s="77">
        <v>2019</v>
      </c>
      <c r="D184" s="77">
        <v>3873</v>
      </c>
      <c r="E184" s="77" t="str">
        <f t="shared" si="2"/>
        <v>September</v>
      </c>
      <c r="F184" s="77"/>
    </row>
    <row r="185" spans="1:6" x14ac:dyDescent="0.15">
      <c r="A185" s="77" t="s">
        <v>61</v>
      </c>
      <c r="B185" s="77">
        <v>10</v>
      </c>
      <c r="C185" s="77">
        <v>2019</v>
      </c>
      <c r="D185" s="77">
        <v>3319</v>
      </c>
      <c r="E185" s="77" t="str">
        <f t="shared" si="2"/>
        <v>October</v>
      </c>
      <c r="F185" s="77"/>
    </row>
    <row r="186" spans="1:6" x14ac:dyDescent="0.15">
      <c r="A186" s="77" t="s">
        <v>78</v>
      </c>
      <c r="B186" s="77">
        <v>1</v>
      </c>
      <c r="C186" s="77">
        <v>2016</v>
      </c>
      <c r="D186" s="77">
        <v>17647</v>
      </c>
      <c r="E186" s="77" t="str">
        <f t="shared" si="2"/>
        <v>January</v>
      </c>
      <c r="F186" s="77"/>
    </row>
    <row r="187" spans="1:6" x14ac:dyDescent="0.15">
      <c r="A187" s="77" t="s">
        <v>78</v>
      </c>
      <c r="B187" s="77">
        <v>2</v>
      </c>
      <c r="C187" s="77">
        <v>2016</v>
      </c>
      <c r="D187" s="77">
        <v>13659</v>
      </c>
      <c r="E187" s="77" t="str">
        <f t="shared" si="2"/>
        <v>February</v>
      </c>
      <c r="F187" s="77"/>
    </row>
    <row r="188" spans="1:6" x14ac:dyDescent="0.15">
      <c r="A188" s="77" t="s">
        <v>78</v>
      </c>
      <c r="B188" s="77">
        <v>3</v>
      </c>
      <c r="C188" s="77">
        <v>2016</v>
      </c>
      <c r="D188" s="77">
        <v>6188</v>
      </c>
      <c r="E188" s="77" t="str">
        <f t="shared" si="2"/>
        <v>March</v>
      </c>
      <c r="F188" s="77"/>
    </row>
    <row r="189" spans="1:6" x14ac:dyDescent="0.15">
      <c r="A189" s="77" t="s">
        <v>78</v>
      </c>
      <c r="B189" s="77">
        <v>4</v>
      </c>
      <c r="C189" s="77">
        <v>2016</v>
      </c>
      <c r="D189" s="77">
        <v>598</v>
      </c>
      <c r="E189" s="77" t="str">
        <f t="shared" si="2"/>
        <v>April</v>
      </c>
      <c r="F189" s="77"/>
    </row>
    <row r="190" spans="1:6" x14ac:dyDescent="0.15">
      <c r="A190" s="77" t="s">
        <v>78</v>
      </c>
      <c r="B190" s="77">
        <v>5</v>
      </c>
      <c r="C190" s="77">
        <v>2016</v>
      </c>
      <c r="D190" s="77">
        <v>210</v>
      </c>
      <c r="E190" s="77" t="str">
        <f t="shared" si="2"/>
        <v>May</v>
      </c>
      <c r="F190" s="77"/>
    </row>
    <row r="191" spans="1:6" x14ac:dyDescent="0.15">
      <c r="A191" s="77" t="s">
        <v>78</v>
      </c>
      <c r="B191" s="77">
        <v>6</v>
      </c>
      <c r="C191" s="77">
        <v>2016</v>
      </c>
      <c r="D191" s="77">
        <v>161</v>
      </c>
      <c r="E191" s="77" t="str">
        <f t="shared" si="2"/>
        <v>June</v>
      </c>
      <c r="F191" s="77"/>
    </row>
    <row r="192" spans="1:6" x14ac:dyDescent="0.15">
      <c r="A192" s="77" t="s">
        <v>78</v>
      </c>
      <c r="B192" s="77">
        <v>7</v>
      </c>
      <c r="C192" s="77">
        <v>2016</v>
      </c>
      <c r="D192" s="77">
        <v>203</v>
      </c>
      <c r="E192" s="77" t="str">
        <f t="shared" si="2"/>
        <v>July</v>
      </c>
      <c r="F192" s="77"/>
    </row>
    <row r="193" spans="1:6" x14ac:dyDescent="0.15">
      <c r="A193" s="77" t="s">
        <v>78</v>
      </c>
      <c r="B193" s="77">
        <v>8</v>
      </c>
      <c r="C193" s="77">
        <v>2016</v>
      </c>
      <c r="D193" s="77">
        <v>318</v>
      </c>
      <c r="E193" s="77" t="str">
        <f t="shared" si="2"/>
        <v>August</v>
      </c>
      <c r="F193" s="77"/>
    </row>
    <row r="194" spans="1:6" x14ac:dyDescent="0.15">
      <c r="A194" s="77" t="s">
        <v>78</v>
      </c>
      <c r="B194" s="77">
        <v>9</v>
      </c>
      <c r="C194" s="77">
        <v>2016</v>
      </c>
      <c r="D194" s="77">
        <v>477</v>
      </c>
      <c r="E194" s="77" t="str">
        <f t="shared" si="2"/>
        <v>September</v>
      </c>
      <c r="F194" s="77"/>
    </row>
    <row r="195" spans="1:6" x14ac:dyDescent="0.15">
      <c r="A195" s="77" t="s">
        <v>78</v>
      </c>
      <c r="B195" s="77">
        <v>10</v>
      </c>
      <c r="C195" s="77">
        <v>2016</v>
      </c>
      <c r="D195" s="77">
        <v>405</v>
      </c>
      <c r="E195" s="77" t="str">
        <f t="shared" si="2"/>
        <v>October</v>
      </c>
      <c r="F195" s="77"/>
    </row>
    <row r="196" spans="1:6" x14ac:dyDescent="0.15">
      <c r="A196" s="77" t="s">
        <v>78</v>
      </c>
      <c r="B196" s="77">
        <v>11</v>
      </c>
      <c r="C196" s="77">
        <v>2016</v>
      </c>
      <c r="D196" s="77">
        <v>236</v>
      </c>
      <c r="E196" s="77" t="str">
        <f t="shared" si="2"/>
        <v>November</v>
      </c>
      <c r="F196" s="77"/>
    </row>
    <row r="197" spans="1:6" x14ac:dyDescent="0.15">
      <c r="A197" s="77" t="s">
        <v>78</v>
      </c>
      <c r="B197" s="77">
        <v>12</v>
      </c>
      <c r="C197" s="77">
        <v>2016</v>
      </c>
      <c r="D197" s="77">
        <v>170</v>
      </c>
      <c r="E197" s="77" t="str">
        <f t="shared" si="2"/>
        <v>December</v>
      </c>
      <c r="F197" s="77"/>
    </row>
    <row r="198" spans="1:6" x14ac:dyDescent="0.15">
      <c r="A198" s="77" t="s">
        <v>78</v>
      </c>
      <c r="B198" s="77">
        <v>1</v>
      </c>
      <c r="C198" s="77">
        <v>2017</v>
      </c>
      <c r="D198" s="77">
        <v>51</v>
      </c>
      <c r="E198" s="77" t="str">
        <f t="shared" si="2"/>
        <v>January</v>
      </c>
      <c r="F198" s="77"/>
    </row>
    <row r="199" spans="1:6" x14ac:dyDescent="0.15">
      <c r="A199" s="77" t="s">
        <v>78</v>
      </c>
      <c r="B199" s="77">
        <v>2</v>
      </c>
      <c r="C199" s="77">
        <v>2017</v>
      </c>
      <c r="D199" s="77">
        <v>77</v>
      </c>
      <c r="E199" s="77" t="str">
        <f t="shared" si="2"/>
        <v>February</v>
      </c>
      <c r="F199" s="77"/>
    </row>
    <row r="200" spans="1:6" x14ac:dyDescent="0.15">
      <c r="A200" s="77" t="s">
        <v>78</v>
      </c>
      <c r="B200" s="77">
        <v>3</v>
      </c>
      <c r="C200" s="77">
        <v>2017</v>
      </c>
      <c r="D200" s="77">
        <v>56</v>
      </c>
      <c r="E200" s="77" t="str">
        <f t="shared" si="2"/>
        <v>March</v>
      </c>
      <c r="F200" s="77"/>
    </row>
    <row r="201" spans="1:6" x14ac:dyDescent="0.15">
      <c r="A201" s="77" t="s">
        <v>78</v>
      </c>
      <c r="B201" s="77">
        <v>4</v>
      </c>
      <c r="C201" s="77">
        <v>2017</v>
      </c>
      <c r="D201" s="77">
        <v>77</v>
      </c>
      <c r="E201" s="77" t="str">
        <f t="shared" si="2"/>
        <v>April</v>
      </c>
      <c r="F201" s="77"/>
    </row>
    <row r="202" spans="1:6" x14ac:dyDescent="0.15">
      <c r="A202" s="77" t="s">
        <v>78</v>
      </c>
      <c r="B202" s="77">
        <v>5</v>
      </c>
      <c r="C202" s="77">
        <v>2017</v>
      </c>
      <c r="D202" s="77">
        <v>127</v>
      </c>
      <c r="E202" s="77" t="str">
        <f t="shared" si="2"/>
        <v>May</v>
      </c>
      <c r="F202" s="77"/>
    </row>
    <row r="203" spans="1:6" x14ac:dyDescent="0.15">
      <c r="A203" s="77" t="s">
        <v>78</v>
      </c>
      <c r="B203" s="77">
        <v>6</v>
      </c>
      <c r="C203" s="77">
        <v>2017</v>
      </c>
      <c r="D203" s="77">
        <v>150</v>
      </c>
      <c r="E203" s="77" t="str">
        <f t="shared" si="2"/>
        <v>June</v>
      </c>
      <c r="F203" s="77"/>
    </row>
    <row r="204" spans="1:6" x14ac:dyDescent="0.15">
      <c r="A204" s="77" t="s">
        <v>78</v>
      </c>
      <c r="B204" s="77">
        <v>7</v>
      </c>
      <c r="C204" s="77">
        <v>2017</v>
      </c>
      <c r="D204" s="77">
        <v>251</v>
      </c>
      <c r="E204" s="77" t="str">
        <f t="shared" si="2"/>
        <v>July</v>
      </c>
      <c r="F204" s="77"/>
    </row>
    <row r="205" spans="1:6" x14ac:dyDescent="0.15">
      <c r="A205" s="77" t="s">
        <v>78</v>
      </c>
      <c r="B205" s="77">
        <v>8</v>
      </c>
      <c r="C205" s="77">
        <v>2017</v>
      </c>
      <c r="D205" s="77">
        <v>561</v>
      </c>
      <c r="E205" s="77" t="str">
        <f t="shared" si="2"/>
        <v>August</v>
      </c>
      <c r="F205" s="77"/>
    </row>
    <row r="206" spans="1:6" x14ac:dyDescent="0.15">
      <c r="A206" s="77" t="s">
        <v>78</v>
      </c>
      <c r="B206" s="77">
        <v>9</v>
      </c>
      <c r="C206" s="77">
        <v>2017</v>
      </c>
      <c r="D206" s="77">
        <v>695</v>
      </c>
      <c r="E206" s="77" t="str">
        <f t="shared" si="2"/>
        <v>September</v>
      </c>
      <c r="F206" s="77"/>
    </row>
    <row r="207" spans="1:6" x14ac:dyDescent="0.15">
      <c r="A207" s="77" t="s">
        <v>78</v>
      </c>
      <c r="B207" s="77">
        <v>10</v>
      </c>
      <c r="C207" s="77">
        <v>2017</v>
      </c>
      <c r="D207" s="77">
        <v>725</v>
      </c>
      <c r="E207" s="77" t="str">
        <f t="shared" si="2"/>
        <v>October</v>
      </c>
      <c r="F207" s="77"/>
    </row>
    <row r="208" spans="1:6" x14ac:dyDescent="0.15">
      <c r="A208" s="77" t="s">
        <v>78</v>
      </c>
      <c r="B208" s="77">
        <v>11</v>
      </c>
      <c r="C208" s="77">
        <v>2017</v>
      </c>
      <c r="D208" s="77">
        <v>366</v>
      </c>
      <c r="E208" s="77" t="str">
        <f t="shared" si="2"/>
        <v>November</v>
      </c>
      <c r="F208" s="77"/>
    </row>
    <row r="209" spans="1:6" x14ac:dyDescent="0.15">
      <c r="A209" s="77" t="s">
        <v>78</v>
      </c>
      <c r="B209" s="77">
        <v>12</v>
      </c>
      <c r="C209" s="77">
        <v>2017</v>
      </c>
      <c r="D209" s="77">
        <v>305</v>
      </c>
      <c r="E209" s="77" t="str">
        <f t="shared" si="2"/>
        <v>December</v>
      </c>
      <c r="F209" s="77"/>
    </row>
    <row r="210" spans="1:6" x14ac:dyDescent="0.15">
      <c r="A210" s="77" t="s">
        <v>78</v>
      </c>
      <c r="B210" s="77">
        <v>1</v>
      </c>
      <c r="C210" s="77">
        <v>2018</v>
      </c>
      <c r="D210" s="77">
        <v>212</v>
      </c>
      <c r="E210" s="77" t="str">
        <f t="shared" si="2"/>
        <v>January</v>
      </c>
      <c r="F210" s="77"/>
    </row>
    <row r="211" spans="1:6" x14ac:dyDescent="0.15">
      <c r="A211" s="77" t="s">
        <v>78</v>
      </c>
      <c r="B211" s="77">
        <v>2</v>
      </c>
      <c r="C211" s="77">
        <v>2018</v>
      </c>
      <c r="D211" s="77">
        <v>186</v>
      </c>
      <c r="E211" s="77" t="str">
        <f t="shared" si="2"/>
        <v>February</v>
      </c>
      <c r="F211" s="77"/>
    </row>
    <row r="212" spans="1:6" x14ac:dyDescent="0.15">
      <c r="A212" s="77" t="s">
        <v>78</v>
      </c>
      <c r="B212" s="77">
        <v>3</v>
      </c>
      <c r="C212" s="77">
        <v>2018</v>
      </c>
      <c r="D212" s="77">
        <v>230</v>
      </c>
      <c r="E212" s="77" t="str">
        <f t="shared" si="2"/>
        <v>March</v>
      </c>
      <c r="F212" s="77"/>
    </row>
    <row r="213" spans="1:6" x14ac:dyDescent="0.15">
      <c r="A213" s="77" t="s">
        <v>78</v>
      </c>
      <c r="B213" s="77">
        <v>4</v>
      </c>
      <c r="C213" s="77">
        <v>2018</v>
      </c>
      <c r="D213" s="77">
        <v>327</v>
      </c>
      <c r="E213" s="77" t="str">
        <f t="shared" si="2"/>
        <v>April</v>
      </c>
      <c r="F213" s="77"/>
    </row>
    <row r="214" spans="1:6" x14ac:dyDescent="0.15">
      <c r="A214" s="77" t="s">
        <v>78</v>
      </c>
      <c r="B214" s="77">
        <v>5</v>
      </c>
      <c r="C214" s="77">
        <v>2018</v>
      </c>
      <c r="D214" s="77">
        <v>281</v>
      </c>
      <c r="E214" s="77" t="str">
        <f t="shared" si="2"/>
        <v>May</v>
      </c>
      <c r="F214" s="77"/>
    </row>
    <row r="215" spans="1:6" x14ac:dyDescent="0.15">
      <c r="A215" s="77" t="s">
        <v>78</v>
      </c>
      <c r="B215" s="77">
        <v>6</v>
      </c>
      <c r="C215" s="77">
        <v>2018</v>
      </c>
      <c r="D215" s="77">
        <v>493</v>
      </c>
      <c r="E215" s="77" t="str">
        <f t="shared" si="2"/>
        <v>June</v>
      </c>
      <c r="F215" s="77"/>
    </row>
    <row r="216" spans="1:6" x14ac:dyDescent="0.15">
      <c r="A216" s="77" t="s">
        <v>78</v>
      </c>
      <c r="B216" s="77">
        <v>7</v>
      </c>
      <c r="C216" s="77">
        <v>2018</v>
      </c>
      <c r="D216" s="77">
        <v>715</v>
      </c>
      <c r="E216" s="77" t="str">
        <f t="shared" si="2"/>
        <v>July</v>
      </c>
      <c r="F216" s="77"/>
    </row>
    <row r="217" spans="1:6" x14ac:dyDescent="0.15">
      <c r="A217" s="77" t="s">
        <v>78</v>
      </c>
      <c r="B217" s="77">
        <v>8</v>
      </c>
      <c r="C217" s="77">
        <v>2018</v>
      </c>
      <c r="D217" s="77">
        <v>1221</v>
      </c>
      <c r="E217" s="77" t="str">
        <f t="shared" si="2"/>
        <v>August</v>
      </c>
      <c r="F217" s="77"/>
    </row>
    <row r="218" spans="1:6" x14ac:dyDescent="0.15">
      <c r="A218" s="77" t="s">
        <v>78</v>
      </c>
      <c r="B218" s="77">
        <v>9</v>
      </c>
      <c r="C218" s="77">
        <v>2018</v>
      </c>
      <c r="D218" s="77">
        <v>1790</v>
      </c>
      <c r="E218" s="77" t="str">
        <f t="shared" si="2"/>
        <v>September</v>
      </c>
      <c r="F218" s="77"/>
    </row>
    <row r="219" spans="1:6" x14ac:dyDescent="0.15">
      <c r="A219" s="77" t="s">
        <v>78</v>
      </c>
      <c r="B219" s="77">
        <v>10</v>
      </c>
      <c r="C219" s="77">
        <v>2018</v>
      </c>
      <c r="D219" s="77">
        <v>1447</v>
      </c>
      <c r="E219" s="77" t="str">
        <f t="shared" si="2"/>
        <v>October</v>
      </c>
      <c r="F219" s="77"/>
    </row>
    <row r="220" spans="1:6" x14ac:dyDescent="0.15">
      <c r="A220" s="77" t="s">
        <v>78</v>
      </c>
      <c r="B220" s="77">
        <v>11</v>
      </c>
      <c r="C220" s="77">
        <v>2018</v>
      </c>
      <c r="D220" s="77">
        <v>719</v>
      </c>
      <c r="E220" s="77" t="str">
        <f t="shared" si="2"/>
        <v>November</v>
      </c>
      <c r="F220" s="77"/>
    </row>
    <row r="221" spans="1:6" x14ac:dyDescent="0.15">
      <c r="A221" s="77" t="s">
        <v>78</v>
      </c>
      <c r="B221" s="77">
        <v>12</v>
      </c>
      <c r="C221" s="77">
        <v>2018</v>
      </c>
      <c r="D221" s="77">
        <v>1386</v>
      </c>
      <c r="E221" s="77" t="str">
        <f t="shared" si="2"/>
        <v>December</v>
      </c>
      <c r="F221" s="77"/>
    </row>
    <row r="222" spans="1:6" x14ac:dyDescent="0.15">
      <c r="A222" s="77" t="s">
        <v>78</v>
      </c>
      <c r="B222" s="77">
        <v>1</v>
      </c>
      <c r="C222" s="77">
        <v>2019</v>
      </c>
      <c r="D222" s="77">
        <v>781</v>
      </c>
      <c r="E222" s="77" t="str">
        <f t="shared" si="2"/>
        <v>January</v>
      </c>
      <c r="F222" s="77"/>
    </row>
    <row r="223" spans="1:6" x14ac:dyDescent="0.15">
      <c r="A223" s="77" t="s">
        <v>78</v>
      </c>
      <c r="B223" s="77">
        <v>2</v>
      </c>
      <c r="C223" s="77">
        <v>2019</v>
      </c>
      <c r="D223" s="77">
        <v>868</v>
      </c>
      <c r="E223" s="77" t="str">
        <f t="shared" si="2"/>
        <v>February</v>
      </c>
      <c r="F223" s="77"/>
    </row>
    <row r="224" spans="1:6" x14ac:dyDescent="0.15">
      <c r="A224" s="77" t="s">
        <v>78</v>
      </c>
      <c r="B224" s="77">
        <v>3</v>
      </c>
      <c r="C224" s="77">
        <v>2019</v>
      </c>
      <c r="D224" s="77">
        <v>818</v>
      </c>
      <c r="E224" s="77" t="str">
        <f t="shared" si="2"/>
        <v>March</v>
      </c>
      <c r="F224" s="77"/>
    </row>
    <row r="225" spans="1:6" x14ac:dyDescent="0.15">
      <c r="A225" s="77" t="s">
        <v>78</v>
      </c>
      <c r="B225" s="77">
        <v>4</v>
      </c>
      <c r="C225" s="77">
        <v>2019</v>
      </c>
      <c r="D225" s="77">
        <v>347</v>
      </c>
      <c r="E225" s="77" t="str">
        <f t="shared" si="2"/>
        <v>April</v>
      </c>
      <c r="F225" s="77"/>
    </row>
    <row r="226" spans="1:6" x14ac:dyDescent="0.15">
      <c r="A226" s="77" t="s">
        <v>78</v>
      </c>
      <c r="B226" s="77">
        <v>5</v>
      </c>
      <c r="C226" s="77">
        <v>2019</v>
      </c>
      <c r="D226" s="77">
        <v>535</v>
      </c>
      <c r="E226" s="77" t="str">
        <f t="shared" si="2"/>
        <v>May</v>
      </c>
      <c r="F226" s="77"/>
    </row>
    <row r="227" spans="1:6" x14ac:dyDescent="0.15">
      <c r="A227" s="77" t="s">
        <v>78</v>
      </c>
      <c r="B227" s="77">
        <v>6</v>
      </c>
      <c r="C227" s="77">
        <v>2019</v>
      </c>
      <c r="D227" s="77">
        <v>1175</v>
      </c>
      <c r="E227" s="77" t="str">
        <f t="shared" si="2"/>
        <v>June</v>
      </c>
      <c r="F227" s="77"/>
    </row>
    <row r="228" spans="1:6" x14ac:dyDescent="0.15">
      <c r="A228" s="77" t="s">
        <v>78</v>
      </c>
      <c r="B228" s="77">
        <v>7</v>
      </c>
      <c r="C228" s="77">
        <v>2019</v>
      </c>
      <c r="D228" s="77">
        <v>1522</v>
      </c>
      <c r="E228" s="77" t="str">
        <f t="shared" si="2"/>
        <v>July</v>
      </c>
      <c r="F228" s="77"/>
    </row>
    <row r="229" spans="1:6" x14ac:dyDescent="0.15">
      <c r="A229" s="77" t="s">
        <v>78</v>
      </c>
      <c r="B229" s="77">
        <v>8</v>
      </c>
      <c r="C229" s="77">
        <v>2019</v>
      </c>
      <c r="D229" s="77">
        <v>3889</v>
      </c>
      <c r="E229" s="77" t="str">
        <f t="shared" si="2"/>
        <v>August</v>
      </c>
      <c r="F229" s="77"/>
    </row>
    <row r="230" spans="1:6" x14ac:dyDescent="0.15">
      <c r="A230" s="77" t="s">
        <v>78</v>
      </c>
      <c r="B230" s="77">
        <v>9</v>
      </c>
      <c r="C230" s="77">
        <v>2019</v>
      </c>
      <c r="D230" s="77">
        <v>3885</v>
      </c>
      <c r="E230" s="77" t="str">
        <f t="shared" si="2"/>
        <v>September</v>
      </c>
      <c r="F230" s="77"/>
    </row>
    <row r="231" spans="1:6" x14ac:dyDescent="0.15">
      <c r="A231" s="77" t="s">
        <v>78</v>
      </c>
      <c r="B231" s="77">
        <v>10</v>
      </c>
      <c r="C231" s="77">
        <v>2019</v>
      </c>
      <c r="D231" s="77">
        <v>3041</v>
      </c>
      <c r="E231" s="77" t="str">
        <f t="shared" si="2"/>
        <v>October</v>
      </c>
      <c r="F231" s="77"/>
    </row>
    <row r="232" spans="1:6" x14ac:dyDescent="0.15">
      <c r="A232" s="77" t="s">
        <v>64</v>
      </c>
      <c r="B232" s="77">
        <v>1</v>
      </c>
      <c r="C232" s="77">
        <v>2016</v>
      </c>
      <c r="D232" s="77">
        <v>1912</v>
      </c>
      <c r="E232" s="77" t="str">
        <f t="shared" si="2"/>
        <v>January</v>
      </c>
      <c r="F232" s="77"/>
    </row>
    <row r="233" spans="1:6" x14ac:dyDescent="0.15">
      <c r="A233" s="77" t="s">
        <v>64</v>
      </c>
      <c r="B233" s="77">
        <v>2</v>
      </c>
      <c r="C233" s="77">
        <v>2016</v>
      </c>
      <c r="D233" s="77">
        <v>1625</v>
      </c>
      <c r="E233" s="77" t="str">
        <f t="shared" si="2"/>
        <v>February</v>
      </c>
      <c r="F233" s="77"/>
    </row>
    <row r="234" spans="1:6" x14ac:dyDescent="0.15">
      <c r="A234" s="77" t="s">
        <v>64</v>
      </c>
      <c r="B234" s="77">
        <v>3</v>
      </c>
      <c r="C234" s="77">
        <v>2016</v>
      </c>
      <c r="D234" s="77">
        <v>1897</v>
      </c>
      <c r="E234" s="77" t="str">
        <f t="shared" si="2"/>
        <v>March</v>
      </c>
      <c r="F234" s="77"/>
    </row>
    <row r="235" spans="1:6" x14ac:dyDescent="0.15">
      <c r="A235" s="77" t="s">
        <v>64</v>
      </c>
      <c r="B235" s="77">
        <v>4</v>
      </c>
      <c r="C235" s="77">
        <v>2016</v>
      </c>
      <c r="D235" s="77">
        <v>669</v>
      </c>
      <c r="E235" s="77" t="str">
        <f t="shared" si="2"/>
        <v>April</v>
      </c>
      <c r="F235" s="77"/>
    </row>
    <row r="236" spans="1:6" x14ac:dyDescent="0.15">
      <c r="A236" s="77" t="s">
        <v>64</v>
      </c>
      <c r="B236" s="77">
        <v>5</v>
      </c>
      <c r="C236" s="77">
        <v>2016</v>
      </c>
      <c r="D236" s="77">
        <v>150</v>
      </c>
      <c r="E236" s="77" t="str">
        <f t="shared" si="2"/>
        <v>May</v>
      </c>
      <c r="F236" s="77"/>
    </row>
    <row r="237" spans="1:6" x14ac:dyDescent="0.15">
      <c r="A237" s="77" t="s">
        <v>64</v>
      </c>
      <c r="B237" s="77">
        <v>6</v>
      </c>
      <c r="C237" s="77">
        <v>2016</v>
      </c>
      <c r="D237" s="77">
        <v>223</v>
      </c>
      <c r="E237" s="77" t="str">
        <f t="shared" si="2"/>
        <v>June</v>
      </c>
      <c r="F237" s="77"/>
    </row>
    <row r="238" spans="1:6" x14ac:dyDescent="0.15">
      <c r="A238" s="77" t="s">
        <v>64</v>
      </c>
      <c r="B238" s="77">
        <v>7</v>
      </c>
      <c r="C238" s="77">
        <v>2016</v>
      </c>
      <c r="D238" s="77">
        <v>332</v>
      </c>
      <c r="E238" s="77" t="str">
        <f t="shared" si="2"/>
        <v>July</v>
      </c>
      <c r="F238" s="77"/>
    </row>
    <row r="239" spans="1:6" x14ac:dyDescent="0.15">
      <c r="A239" s="77" t="s">
        <v>64</v>
      </c>
      <c r="B239" s="77">
        <v>8</v>
      </c>
      <c r="C239" s="77">
        <v>2016</v>
      </c>
      <c r="D239" s="77">
        <v>722</v>
      </c>
      <c r="E239" s="77" t="str">
        <f t="shared" si="2"/>
        <v>August</v>
      </c>
      <c r="F239" s="77"/>
    </row>
    <row r="240" spans="1:6" x14ac:dyDescent="0.15">
      <c r="A240" s="77" t="s">
        <v>64</v>
      </c>
      <c r="B240" s="77">
        <v>9</v>
      </c>
      <c r="C240" s="77">
        <v>2016</v>
      </c>
      <c r="D240" s="77">
        <v>504</v>
      </c>
      <c r="E240" s="77" t="str">
        <f t="shared" si="2"/>
        <v>September</v>
      </c>
      <c r="F240" s="77"/>
    </row>
    <row r="241" spans="1:6" x14ac:dyDescent="0.15">
      <c r="A241" s="77" t="s">
        <v>64</v>
      </c>
      <c r="B241" s="77">
        <v>10</v>
      </c>
      <c r="C241" s="77">
        <v>2016</v>
      </c>
      <c r="D241" s="77">
        <v>104</v>
      </c>
      <c r="E241" s="77" t="str">
        <f t="shared" si="2"/>
        <v>October</v>
      </c>
      <c r="F241" s="77"/>
    </row>
    <row r="242" spans="1:6" x14ac:dyDescent="0.15">
      <c r="A242" s="77" t="s">
        <v>64</v>
      </c>
      <c r="B242" s="77">
        <v>11</v>
      </c>
      <c r="C242" s="77">
        <v>2016</v>
      </c>
      <c r="D242" s="77">
        <v>58</v>
      </c>
      <c r="E242" s="77" t="str">
        <f t="shared" si="2"/>
        <v>November</v>
      </c>
      <c r="F242" s="77"/>
    </row>
    <row r="243" spans="1:6" x14ac:dyDescent="0.15">
      <c r="A243" s="77" t="s">
        <v>64</v>
      </c>
      <c r="B243" s="77">
        <v>12</v>
      </c>
      <c r="C243" s="77">
        <v>2016</v>
      </c>
      <c r="D243" s="77">
        <v>261</v>
      </c>
      <c r="E243" s="77" t="str">
        <f t="shared" si="2"/>
        <v>December</v>
      </c>
      <c r="F243" s="77"/>
    </row>
    <row r="244" spans="1:6" x14ac:dyDescent="0.15">
      <c r="A244" s="77" t="s">
        <v>64</v>
      </c>
      <c r="B244" s="77">
        <v>1</v>
      </c>
      <c r="C244" s="77">
        <v>2017</v>
      </c>
      <c r="D244" s="77">
        <v>45</v>
      </c>
      <c r="E244" s="77" t="str">
        <f t="shared" si="2"/>
        <v>January</v>
      </c>
      <c r="F244" s="77"/>
    </row>
    <row r="245" spans="1:6" x14ac:dyDescent="0.15">
      <c r="A245" s="77" t="s">
        <v>64</v>
      </c>
      <c r="B245" s="77">
        <v>2</v>
      </c>
      <c r="C245" s="77">
        <v>2017</v>
      </c>
      <c r="D245" s="77">
        <v>72</v>
      </c>
      <c r="E245" s="77" t="str">
        <f t="shared" si="2"/>
        <v>February</v>
      </c>
      <c r="F245" s="77"/>
    </row>
    <row r="246" spans="1:6" x14ac:dyDescent="0.15">
      <c r="A246" s="77" t="s">
        <v>64</v>
      </c>
      <c r="B246" s="77">
        <v>3</v>
      </c>
      <c r="C246" s="77">
        <v>2017</v>
      </c>
      <c r="D246" s="77">
        <v>19</v>
      </c>
      <c r="E246" s="77" t="str">
        <f t="shared" si="2"/>
        <v>March</v>
      </c>
      <c r="F246" s="77"/>
    </row>
    <row r="247" spans="1:6" x14ac:dyDescent="0.15">
      <c r="A247" s="77" t="s">
        <v>64</v>
      </c>
      <c r="B247" s="77">
        <v>4</v>
      </c>
      <c r="C247" s="77">
        <v>2017</v>
      </c>
      <c r="D247" s="77">
        <v>16</v>
      </c>
      <c r="E247" s="77" t="str">
        <f t="shared" si="2"/>
        <v>April</v>
      </c>
      <c r="F247" s="77"/>
    </row>
    <row r="248" spans="1:6" x14ac:dyDescent="0.15">
      <c r="A248" s="77" t="s">
        <v>64</v>
      </c>
      <c r="B248" s="77">
        <v>5</v>
      </c>
      <c r="C248" s="77">
        <v>2017</v>
      </c>
      <c r="D248" s="77">
        <v>96</v>
      </c>
      <c r="E248" s="77" t="str">
        <f t="shared" si="2"/>
        <v>May</v>
      </c>
      <c r="F248" s="77"/>
    </row>
    <row r="249" spans="1:6" x14ac:dyDescent="0.15">
      <c r="A249" s="77" t="s">
        <v>64</v>
      </c>
      <c r="B249" s="77">
        <v>6</v>
      </c>
      <c r="C249" s="77">
        <v>2017</v>
      </c>
      <c r="D249" s="77">
        <v>179</v>
      </c>
      <c r="E249" s="77" t="str">
        <f t="shared" si="2"/>
        <v>June</v>
      </c>
      <c r="F249" s="77"/>
    </row>
    <row r="250" spans="1:6" x14ac:dyDescent="0.15">
      <c r="A250" s="77" t="s">
        <v>64</v>
      </c>
      <c r="B250" s="77">
        <v>7</v>
      </c>
      <c r="C250" s="77">
        <v>2017</v>
      </c>
      <c r="D250" s="77">
        <v>60</v>
      </c>
      <c r="E250" s="77" t="str">
        <f t="shared" si="2"/>
        <v>July</v>
      </c>
      <c r="F250" s="77"/>
    </row>
    <row r="251" spans="1:6" x14ac:dyDescent="0.15">
      <c r="A251" s="77" t="s">
        <v>64</v>
      </c>
      <c r="B251" s="77">
        <v>8</v>
      </c>
      <c r="C251" s="77">
        <v>2017</v>
      </c>
      <c r="D251" s="77">
        <v>0</v>
      </c>
      <c r="E251" s="77" t="str">
        <f t="shared" si="2"/>
        <v>August</v>
      </c>
      <c r="F251" s="77"/>
    </row>
    <row r="252" spans="1:6" x14ac:dyDescent="0.15">
      <c r="A252" s="77" t="s">
        <v>64</v>
      </c>
      <c r="B252" s="77">
        <v>9</v>
      </c>
      <c r="C252" s="77">
        <v>2017</v>
      </c>
      <c r="D252" s="77">
        <v>7</v>
      </c>
      <c r="E252" s="77" t="str">
        <f t="shared" si="2"/>
        <v>September</v>
      </c>
      <c r="F252" s="77"/>
    </row>
    <row r="253" spans="1:6" x14ac:dyDescent="0.15">
      <c r="A253" s="77" t="s">
        <v>64</v>
      </c>
      <c r="B253" s="77">
        <v>10</v>
      </c>
      <c r="C253" s="77">
        <v>2017</v>
      </c>
      <c r="D253" s="77">
        <v>20</v>
      </c>
      <c r="E253" s="77" t="str">
        <f t="shared" si="2"/>
        <v>October</v>
      </c>
      <c r="F253" s="77"/>
    </row>
    <row r="254" spans="1:6" x14ac:dyDescent="0.15">
      <c r="A254" s="77" t="s">
        <v>64</v>
      </c>
      <c r="B254" s="77">
        <v>11</v>
      </c>
      <c r="C254" s="77">
        <v>2017</v>
      </c>
      <c r="D254" s="77">
        <v>6</v>
      </c>
      <c r="E254" s="77" t="str">
        <f t="shared" si="2"/>
        <v>November</v>
      </c>
      <c r="F254" s="77"/>
    </row>
    <row r="255" spans="1:6" x14ac:dyDescent="0.15">
      <c r="A255" s="77" t="s">
        <v>64</v>
      </c>
      <c r="B255" s="77">
        <v>12</v>
      </c>
      <c r="C255" s="77">
        <v>2017</v>
      </c>
      <c r="D255" s="77">
        <v>5</v>
      </c>
      <c r="E255" s="77" t="str">
        <f t="shared" si="2"/>
        <v>December</v>
      </c>
      <c r="F255" s="77"/>
    </row>
    <row r="256" spans="1:6" x14ac:dyDescent="0.15">
      <c r="A256" s="77" t="s">
        <v>64</v>
      </c>
      <c r="B256" s="77">
        <v>1</v>
      </c>
      <c r="C256" s="77">
        <v>2018</v>
      </c>
      <c r="D256" s="77">
        <v>1</v>
      </c>
      <c r="E256" s="77" t="str">
        <f t="shared" si="2"/>
        <v>January</v>
      </c>
      <c r="F256" s="77"/>
    </row>
    <row r="257" spans="1:6" x14ac:dyDescent="0.15">
      <c r="A257" s="77" t="s">
        <v>64</v>
      </c>
      <c r="B257" s="77">
        <v>2</v>
      </c>
      <c r="C257" s="77">
        <v>2018</v>
      </c>
      <c r="D257" s="77">
        <v>0</v>
      </c>
      <c r="E257" s="77" t="str">
        <f t="shared" si="2"/>
        <v>February</v>
      </c>
      <c r="F257" s="77"/>
    </row>
    <row r="258" spans="1:6" x14ac:dyDescent="0.15">
      <c r="A258" s="77" t="s">
        <v>64</v>
      </c>
      <c r="B258" s="77">
        <v>3</v>
      </c>
      <c r="C258" s="77">
        <v>2018</v>
      </c>
      <c r="D258" s="77">
        <v>4</v>
      </c>
      <c r="E258" s="77" t="str">
        <f t="shared" si="2"/>
        <v>March</v>
      </c>
      <c r="F258" s="77"/>
    </row>
    <row r="259" spans="1:6" x14ac:dyDescent="0.15">
      <c r="A259" s="77" t="s">
        <v>64</v>
      </c>
      <c r="B259" s="77">
        <v>4</v>
      </c>
      <c r="C259" s="77">
        <v>2018</v>
      </c>
      <c r="D259" s="77">
        <v>11</v>
      </c>
      <c r="E259" s="77" t="str">
        <f t="shared" si="2"/>
        <v>April</v>
      </c>
      <c r="F259" s="77"/>
    </row>
    <row r="260" spans="1:6" x14ac:dyDescent="0.15">
      <c r="A260" s="77" t="s">
        <v>64</v>
      </c>
      <c r="B260" s="77">
        <v>5</v>
      </c>
      <c r="C260" s="77">
        <v>2018</v>
      </c>
      <c r="D260" s="77">
        <v>77</v>
      </c>
      <c r="E260" s="77" t="str">
        <f t="shared" si="2"/>
        <v>May</v>
      </c>
      <c r="F260" s="77"/>
    </row>
    <row r="261" spans="1:6" x14ac:dyDescent="0.15">
      <c r="A261" s="77" t="s">
        <v>64</v>
      </c>
      <c r="B261" s="77">
        <v>6</v>
      </c>
      <c r="C261" s="77">
        <v>2018</v>
      </c>
      <c r="D261" s="77">
        <v>13</v>
      </c>
      <c r="E261" s="77" t="str">
        <f t="shared" si="2"/>
        <v>June</v>
      </c>
      <c r="F261" s="77"/>
    </row>
    <row r="262" spans="1:6" x14ac:dyDescent="0.15">
      <c r="A262" s="77" t="s">
        <v>64</v>
      </c>
      <c r="B262" s="77">
        <v>7</v>
      </c>
      <c r="C262" s="77">
        <v>2018</v>
      </c>
      <c r="D262" s="77">
        <v>16</v>
      </c>
      <c r="E262" s="77" t="str">
        <f t="shared" si="2"/>
        <v>July</v>
      </c>
      <c r="F262" s="77"/>
    </row>
    <row r="263" spans="1:6" x14ac:dyDescent="0.15">
      <c r="A263" s="77" t="s">
        <v>64</v>
      </c>
      <c r="B263" s="77">
        <v>8</v>
      </c>
      <c r="C263" s="77">
        <v>2018</v>
      </c>
      <c r="D263" s="77">
        <v>35</v>
      </c>
      <c r="E263" s="77" t="str">
        <f t="shared" si="2"/>
        <v>August</v>
      </c>
      <c r="F263" s="77"/>
    </row>
    <row r="264" spans="1:6" x14ac:dyDescent="0.15">
      <c r="A264" s="77" t="s">
        <v>64</v>
      </c>
      <c r="B264" s="77">
        <v>9</v>
      </c>
      <c r="C264" s="77">
        <v>2018</v>
      </c>
      <c r="D264" s="77">
        <v>88</v>
      </c>
      <c r="E264" s="77" t="str">
        <f t="shared" si="2"/>
        <v>September</v>
      </c>
      <c r="F264" s="77"/>
    </row>
    <row r="265" spans="1:6" x14ac:dyDescent="0.15">
      <c r="A265" s="77" t="s">
        <v>64</v>
      </c>
      <c r="B265" s="77">
        <v>10</v>
      </c>
      <c r="C265" s="77">
        <v>2018</v>
      </c>
      <c r="D265" s="77">
        <v>22</v>
      </c>
      <c r="E265" s="77" t="str">
        <f t="shared" si="2"/>
        <v>October</v>
      </c>
      <c r="F265" s="77"/>
    </row>
    <row r="266" spans="1:6" x14ac:dyDescent="0.15">
      <c r="A266" s="77" t="s">
        <v>64</v>
      </c>
      <c r="B266" s="77">
        <v>11</v>
      </c>
      <c r="C266" s="77">
        <v>2018</v>
      </c>
      <c r="D266" s="77">
        <v>1</v>
      </c>
      <c r="E266" s="77" t="str">
        <f t="shared" si="2"/>
        <v>November</v>
      </c>
      <c r="F266" s="77"/>
    </row>
    <row r="267" spans="1:6" x14ac:dyDescent="0.15">
      <c r="A267" s="77" t="s">
        <v>64</v>
      </c>
      <c r="B267" s="77">
        <v>12</v>
      </c>
      <c r="C267" s="77">
        <v>2018</v>
      </c>
      <c r="D267" s="77">
        <v>13</v>
      </c>
      <c r="E267" s="77" t="str">
        <f t="shared" si="2"/>
        <v>December</v>
      </c>
      <c r="F267" s="77"/>
    </row>
    <row r="268" spans="1:6" x14ac:dyDescent="0.15">
      <c r="A268" s="77" t="s">
        <v>64</v>
      </c>
      <c r="B268" s="77">
        <v>1</v>
      </c>
      <c r="C268" s="77">
        <v>2019</v>
      </c>
      <c r="D268" s="77">
        <v>1</v>
      </c>
      <c r="E268" s="77" t="str">
        <f t="shared" si="2"/>
        <v>January</v>
      </c>
      <c r="F268" s="77"/>
    </row>
    <row r="269" spans="1:6" x14ac:dyDescent="0.15">
      <c r="A269" s="77" t="s">
        <v>64</v>
      </c>
      <c r="B269" s="77">
        <v>2</v>
      </c>
      <c r="C269" s="77">
        <v>2019</v>
      </c>
      <c r="D269" s="77">
        <v>3</v>
      </c>
      <c r="E269" s="77" t="str">
        <f t="shared" si="2"/>
        <v>February</v>
      </c>
      <c r="F269" s="77"/>
    </row>
    <row r="270" spans="1:6" x14ac:dyDescent="0.15">
      <c r="A270" s="77" t="s">
        <v>64</v>
      </c>
      <c r="B270" s="77">
        <v>3</v>
      </c>
      <c r="C270" s="77">
        <v>2019</v>
      </c>
      <c r="D270" s="77">
        <v>2</v>
      </c>
      <c r="E270" s="77" t="str">
        <f t="shared" si="2"/>
        <v>March</v>
      </c>
      <c r="F270" s="77"/>
    </row>
    <row r="271" spans="1:6" x14ac:dyDescent="0.15">
      <c r="A271" s="77" t="s">
        <v>64</v>
      </c>
      <c r="B271" s="77">
        <v>4</v>
      </c>
      <c r="C271" s="77">
        <v>2019</v>
      </c>
      <c r="D271" s="77">
        <v>3</v>
      </c>
      <c r="E271" s="77" t="str">
        <f t="shared" si="2"/>
        <v>April</v>
      </c>
      <c r="F271" s="77"/>
    </row>
    <row r="272" spans="1:6" x14ac:dyDescent="0.15">
      <c r="A272" s="77" t="s">
        <v>64</v>
      </c>
      <c r="B272" s="77">
        <v>5</v>
      </c>
      <c r="C272" s="77">
        <v>2019</v>
      </c>
      <c r="D272" s="77">
        <v>1</v>
      </c>
      <c r="E272" s="77" t="str">
        <f t="shared" si="2"/>
        <v>May</v>
      </c>
      <c r="F272" s="77"/>
    </row>
    <row r="273" spans="1:6" x14ac:dyDescent="0.15">
      <c r="A273" s="77" t="s">
        <v>64</v>
      </c>
      <c r="B273" s="77">
        <v>6</v>
      </c>
      <c r="C273" s="77">
        <v>2019</v>
      </c>
      <c r="D273" s="77">
        <v>11</v>
      </c>
      <c r="E273" s="77" t="str">
        <f t="shared" si="2"/>
        <v>June</v>
      </c>
      <c r="F273" s="77"/>
    </row>
    <row r="274" spans="1:6" x14ac:dyDescent="0.15">
      <c r="A274" s="77" t="s">
        <v>64</v>
      </c>
      <c r="B274" s="77">
        <v>7</v>
      </c>
      <c r="C274" s="77">
        <v>2019</v>
      </c>
      <c r="D274" s="77">
        <v>15</v>
      </c>
      <c r="E274" s="77" t="str">
        <f t="shared" si="2"/>
        <v>July</v>
      </c>
      <c r="F274" s="77"/>
    </row>
    <row r="275" spans="1:6" x14ac:dyDescent="0.15">
      <c r="A275" s="77" t="s">
        <v>64</v>
      </c>
      <c r="B275" s="77">
        <v>8</v>
      </c>
      <c r="C275" s="77">
        <v>2019</v>
      </c>
      <c r="D275" s="77">
        <v>17</v>
      </c>
      <c r="E275" s="77" t="str">
        <f t="shared" si="2"/>
        <v>August</v>
      </c>
      <c r="F275" s="77"/>
    </row>
    <row r="276" spans="1:6" x14ac:dyDescent="0.15">
      <c r="A276" s="77" t="s">
        <v>64</v>
      </c>
      <c r="B276" s="77">
        <v>9</v>
      </c>
      <c r="C276" s="77">
        <v>2019</v>
      </c>
      <c r="D276" s="77">
        <v>32</v>
      </c>
      <c r="E276" s="77" t="str">
        <f t="shared" si="2"/>
        <v>September</v>
      </c>
      <c r="F276" s="77"/>
    </row>
    <row r="277" spans="1:6" x14ac:dyDescent="0.15">
      <c r="A277" s="77" t="s">
        <v>64</v>
      </c>
      <c r="B277" s="77">
        <v>10</v>
      </c>
      <c r="C277" s="77">
        <v>2019</v>
      </c>
      <c r="D277" s="77">
        <v>29</v>
      </c>
      <c r="E277" s="77" t="str">
        <f t="shared" si="2"/>
        <v>October</v>
      </c>
      <c r="F277" s="77"/>
    </row>
    <row r="278" spans="1:6" x14ac:dyDescent="0.15">
      <c r="A278" s="77" t="s">
        <v>0</v>
      </c>
      <c r="B278" s="77">
        <v>1</v>
      </c>
      <c r="C278" s="77">
        <v>2016</v>
      </c>
      <c r="D278" s="77">
        <v>10190</v>
      </c>
      <c r="E278" s="77" t="str">
        <f t="shared" si="2"/>
        <v>January</v>
      </c>
      <c r="F278" s="77"/>
    </row>
    <row r="279" spans="1:6" x14ac:dyDescent="0.15">
      <c r="A279" s="77" t="s">
        <v>0</v>
      </c>
      <c r="B279" s="77">
        <v>2</v>
      </c>
      <c r="C279" s="77">
        <v>2016</v>
      </c>
      <c r="D279" s="77">
        <v>8621</v>
      </c>
      <c r="E279" s="77" t="str">
        <f t="shared" si="2"/>
        <v>February</v>
      </c>
      <c r="F279" s="77"/>
    </row>
    <row r="280" spans="1:6" x14ac:dyDescent="0.15">
      <c r="A280" s="77" t="s">
        <v>0</v>
      </c>
      <c r="B280" s="77">
        <v>3</v>
      </c>
      <c r="C280" s="77">
        <v>2016</v>
      </c>
      <c r="D280" s="77">
        <v>2538</v>
      </c>
      <c r="E280" s="77" t="str">
        <f t="shared" si="2"/>
        <v>March</v>
      </c>
      <c r="F280" s="77"/>
    </row>
    <row r="281" spans="1:6" x14ac:dyDescent="0.15">
      <c r="A281" s="77" t="s">
        <v>0</v>
      </c>
      <c r="B281" s="77">
        <v>4</v>
      </c>
      <c r="C281" s="77">
        <v>2016</v>
      </c>
      <c r="D281" s="77">
        <v>392</v>
      </c>
      <c r="E281" s="77" t="str">
        <f t="shared" si="2"/>
        <v>April</v>
      </c>
      <c r="F281" s="77"/>
    </row>
    <row r="282" spans="1:6" x14ac:dyDescent="0.15">
      <c r="A282" s="77" t="s">
        <v>0</v>
      </c>
      <c r="B282" s="77">
        <v>5</v>
      </c>
      <c r="C282" s="77">
        <v>2016</v>
      </c>
      <c r="D282" s="77">
        <v>126</v>
      </c>
      <c r="E282" s="77" t="str">
        <f t="shared" si="2"/>
        <v>May</v>
      </c>
      <c r="F282" s="77"/>
    </row>
    <row r="283" spans="1:6" x14ac:dyDescent="0.15">
      <c r="A283" s="77" t="s">
        <v>0</v>
      </c>
      <c r="B283" s="77">
        <v>6</v>
      </c>
      <c r="C283" s="77">
        <v>2016</v>
      </c>
      <c r="D283" s="77">
        <v>175</v>
      </c>
      <c r="E283" s="77" t="str">
        <f t="shared" si="2"/>
        <v>June</v>
      </c>
      <c r="F283" s="77"/>
    </row>
    <row r="284" spans="1:6" x14ac:dyDescent="0.15">
      <c r="A284" s="77" t="s">
        <v>0</v>
      </c>
      <c r="B284" s="77">
        <v>7</v>
      </c>
      <c r="C284" s="77">
        <v>2016</v>
      </c>
      <c r="D284" s="77">
        <v>106</v>
      </c>
      <c r="E284" s="77" t="str">
        <f t="shared" si="2"/>
        <v>July</v>
      </c>
      <c r="F284" s="77"/>
    </row>
    <row r="285" spans="1:6" x14ac:dyDescent="0.15">
      <c r="A285" s="77" t="s">
        <v>0</v>
      </c>
      <c r="B285" s="77">
        <v>8</v>
      </c>
      <c r="C285" s="77">
        <v>2016</v>
      </c>
      <c r="D285" s="77">
        <v>320</v>
      </c>
      <c r="E285" s="77" t="str">
        <f t="shared" si="2"/>
        <v>August</v>
      </c>
      <c r="F285" s="77"/>
    </row>
    <row r="286" spans="1:6" x14ac:dyDescent="0.15">
      <c r="A286" s="77" t="s">
        <v>0</v>
      </c>
      <c r="B286" s="77">
        <v>9</v>
      </c>
      <c r="C286" s="77">
        <v>2016</v>
      </c>
      <c r="D286" s="77">
        <v>489</v>
      </c>
      <c r="E286" s="77" t="str">
        <f t="shared" si="2"/>
        <v>September</v>
      </c>
      <c r="F286" s="77"/>
    </row>
    <row r="287" spans="1:6" x14ac:dyDescent="0.15">
      <c r="A287" s="77" t="s">
        <v>0</v>
      </c>
      <c r="B287" s="77">
        <v>10</v>
      </c>
      <c r="C287" s="77">
        <v>2016</v>
      </c>
      <c r="D287" s="77">
        <v>535</v>
      </c>
      <c r="E287" s="77" t="str">
        <f t="shared" si="2"/>
        <v>October</v>
      </c>
      <c r="F287" s="77"/>
    </row>
    <row r="288" spans="1:6" x14ac:dyDescent="0.15">
      <c r="A288" s="77" t="s">
        <v>0</v>
      </c>
      <c r="B288" s="77">
        <v>11</v>
      </c>
      <c r="C288" s="77">
        <v>2016</v>
      </c>
      <c r="D288" s="77">
        <v>221</v>
      </c>
      <c r="E288" s="77" t="str">
        <f t="shared" si="2"/>
        <v>November</v>
      </c>
      <c r="F288" s="77"/>
    </row>
    <row r="289" spans="1:6" x14ac:dyDescent="0.15">
      <c r="A289" s="77" t="s">
        <v>0</v>
      </c>
      <c r="B289" s="77">
        <v>12</v>
      </c>
      <c r="C289" s="77">
        <v>2016</v>
      </c>
      <c r="D289" s="77">
        <v>110</v>
      </c>
      <c r="E289" s="77" t="str">
        <f t="shared" si="2"/>
        <v>December</v>
      </c>
      <c r="F289" s="77"/>
    </row>
    <row r="290" spans="1:6" x14ac:dyDescent="0.15">
      <c r="A290" s="77" t="s">
        <v>0</v>
      </c>
      <c r="B290" s="77">
        <v>1</v>
      </c>
      <c r="C290" s="77">
        <v>2017</v>
      </c>
      <c r="D290" s="77">
        <v>109</v>
      </c>
      <c r="E290" s="77" t="str">
        <f t="shared" si="2"/>
        <v>January</v>
      </c>
      <c r="F290" s="77"/>
    </row>
    <row r="291" spans="1:6" x14ac:dyDescent="0.15">
      <c r="A291" s="77" t="s">
        <v>0</v>
      </c>
      <c r="B291" s="77">
        <v>2</v>
      </c>
      <c r="C291" s="77">
        <v>2017</v>
      </c>
      <c r="D291" s="77">
        <v>104</v>
      </c>
      <c r="E291" s="77" t="str">
        <f t="shared" si="2"/>
        <v>February</v>
      </c>
      <c r="F291" s="77"/>
    </row>
    <row r="292" spans="1:6" x14ac:dyDescent="0.15">
      <c r="A292" s="77" t="s">
        <v>0</v>
      </c>
      <c r="B292" s="77">
        <v>3</v>
      </c>
      <c r="C292" s="77">
        <v>2017</v>
      </c>
      <c r="D292" s="77">
        <v>163</v>
      </c>
      <c r="E292" s="77" t="str">
        <f t="shared" si="2"/>
        <v>March</v>
      </c>
      <c r="F292" s="77"/>
    </row>
    <row r="293" spans="1:6" x14ac:dyDescent="0.15">
      <c r="A293" s="77" t="s">
        <v>0</v>
      </c>
      <c r="B293" s="77">
        <v>4</v>
      </c>
      <c r="C293" s="77">
        <v>2017</v>
      </c>
      <c r="D293" s="77">
        <v>185</v>
      </c>
      <c r="E293" s="77" t="str">
        <f t="shared" si="2"/>
        <v>April</v>
      </c>
      <c r="F293" s="77"/>
    </row>
    <row r="294" spans="1:6" x14ac:dyDescent="0.15">
      <c r="A294" s="77" t="s">
        <v>0</v>
      </c>
      <c r="B294" s="77">
        <v>5</v>
      </c>
      <c r="C294" s="77">
        <v>2017</v>
      </c>
      <c r="D294" s="77">
        <v>375</v>
      </c>
      <c r="E294" s="77" t="str">
        <f t="shared" si="2"/>
        <v>May</v>
      </c>
      <c r="F294" s="77"/>
    </row>
    <row r="295" spans="1:6" x14ac:dyDescent="0.15">
      <c r="A295" s="77" t="s">
        <v>0</v>
      </c>
      <c r="B295" s="77">
        <v>6</v>
      </c>
      <c r="C295" s="77">
        <v>2017</v>
      </c>
      <c r="D295" s="77">
        <v>312</v>
      </c>
      <c r="E295" s="77" t="str">
        <f t="shared" si="2"/>
        <v>June</v>
      </c>
      <c r="F295" s="77"/>
    </row>
    <row r="296" spans="1:6" x14ac:dyDescent="0.15">
      <c r="A296" s="77" t="s">
        <v>0</v>
      </c>
      <c r="B296" s="77">
        <v>7</v>
      </c>
      <c r="C296" s="77">
        <v>2017</v>
      </c>
      <c r="D296" s="77">
        <v>353</v>
      </c>
      <c r="E296" s="77" t="str">
        <f t="shared" si="2"/>
        <v>July</v>
      </c>
      <c r="F296" s="77"/>
    </row>
    <row r="297" spans="1:6" x14ac:dyDescent="0.15">
      <c r="A297" s="77" t="s">
        <v>0</v>
      </c>
      <c r="B297" s="77">
        <v>8</v>
      </c>
      <c r="C297" s="77">
        <v>2017</v>
      </c>
      <c r="D297" s="77">
        <v>962</v>
      </c>
      <c r="E297" s="77" t="str">
        <f t="shared" si="2"/>
        <v>August</v>
      </c>
      <c r="F297" s="77"/>
    </row>
    <row r="298" spans="1:6" x14ac:dyDescent="0.15">
      <c r="A298" s="77" t="s">
        <v>0</v>
      </c>
      <c r="B298" s="77">
        <v>9</v>
      </c>
      <c r="C298" s="77">
        <v>2017</v>
      </c>
      <c r="D298" s="77">
        <v>1328</v>
      </c>
      <c r="E298" s="77" t="str">
        <f t="shared" si="2"/>
        <v>September</v>
      </c>
      <c r="F298" s="77"/>
    </row>
    <row r="299" spans="1:6" x14ac:dyDescent="0.15">
      <c r="A299" s="77" t="s">
        <v>0</v>
      </c>
      <c r="B299" s="77">
        <v>10</v>
      </c>
      <c r="C299" s="77">
        <v>2017</v>
      </c>
      <c r="D299" s="77">
        <v>860</v>
      </c>
      <c r="E299" s="77" t="str">
        <f t="shared" si="2"/>
        <v>October</v>
      </c>
      <c r="F299" s="77"/>
    </row>
    <row r="300" spans="1:6" x14ac:dyDescent="0.15">
      <c r="A300" s="77" t="s">
        <v>0</v>
      </c>
      <c r="B300" s="77">
        <v>11</v>
      </c>
      <c r="C300" s="77">
        <v>2017</v>
      </c>
      <c r="D300" s="77">
        <v>577</v>
      </c>
      <c r="E300" s="77" t="str">
        <f t="shared" si="2"/>
        <v>November</v>
      </c>
      <c r="F300" s="77"/>
    </row>
    <row r="301" spans="1:6" x14ac:dyDescent="0.15">
      <c r="A301" s="77" t="s">
        <v>0</v>
      </c>
      <c r="B301" s="77">
        <v>12</v>
      </c>
      <c r="C301" s="77">
        <v>2017</v>
      </c>
      <c r="D301" s="77">
        <v>496</v>
      </c>
      <c r="E301" s="77" t="str">
        <f t="shared" si="2"/>
        <v>December</v>
      </c>
      <c r="F301" s="77"/>
    </row>
    <row r="302" spans="1:6" x14ac:dyDescent="0.15">
      <c r="A302" s="77" t="s">
        <v>0</v>
      </c>
      <c r="B302" s="77">
        <v>1</v>
      </c>
      <c r="C302" s="77">
        <v>2018</v>
      </c>
      <c r="D302" s="77">
        <v>471</v>
      </c>
      <c r="E302" s="77" t="str">
        <f t="shared" si="2"/>
        <v>January</v>
      </c>
      <c r="F302" s="77"/>
    </row>
    <row r="303" spans="1:6" x14ac:dyDescent="0.15">
      <c r="A303" s="77" t="s">
        <v>0</v>
      </c>
      <c r="B303" s="77">
        <v>2</v>
      </c>
      <c r="C303" s="77">
        <v>2018</v>
      </c>
      <c r="D303" s="77">
        <v>364</v>
      </c>
      <c r="E303" s="77" t="str">
        <f t="shared" si="2"/>
        <v>February</v>
      </c>
      <c r="F303" s="77"/>
    </row>
    <row r="304" spans="1:6" x14ac:dyDescent="0.15">
      <c r="A304" s="77" t="s">
        <v>0</v>
      </c>
      <c r="B304" s="77">
        <v>3</v>
      </c>
      <c r="C304" s="77">
        <v>2018</v>
      </c>
      <c r="D304" s="77">
        <v>622</v>
      </c>
      <c r="E304" s="77" t="str">
        <f t="shared" si="2"/>
        <v>March</v>
      </c>
      <c r="F304" s="77"/>
    </row>
    <row r="305" spans="1:6" x14ac:dyDescent="0.15">
      <c r="A305" s="77" t="s">
        <v>0</v>
      </c>
      <c r="B305" s="77">
        <v>4</v>
      </c>
      <c r="C305" s="77">
        <v>2018</v>
      </c>
      <c r="D305" s="77">
        <v>524</v>
      </c>
      <c r="E305" s="77" t="str">
        <f t="shared" si="2"/>
        <v>April</v>
      </c>
      <c r="F305" s="77"/>
    </row>
    <row r="306" spans="1:6" x14ac:dyDescent="0.15">
      <c r="A306" s="77" t="s">
        <v>0</v>
      </c>
      <c r="B306" s="77">
        <v>5</v>
      </c>
      <c r="C306" s="77">
        <v>2018</v>
      </c>
      <c r="D306" s="77">
        <v>642</v>
      </c>
      <c r="E306" s="77" t="str">
        <f t="shared" si="2"/>
        <v>May</v>
      </c>
      <c r="F306" s="77"/>
    </row>
    <row r="307" spans="1:6" x14ac:dyDescent="0.15">
      <c r="A307" s="77" t="s">
        <v>0</v>
      </c>
      <c r="B307" s="77">
        <v>6</v>
      </c>
      <c r="C307" s="77">
        <v>2018</v>
      </c>
      <c r="D307" s="77">
        <v>397</v>
      </c>
      <c r="E307" s="77" t="str">
        <f t="shared" si="2"/>
        <v>June</v>
      </c>
      <c r="F307" s="77"/>
    </row>
    <row r="308" spans="1:6" x14ac:dyDescent="0.15">
      <c r="A308" s="77" t="s">
        <v>0</v>
      </c>
      <c r="B308" s="77">
        <v>7</v>
      </c>
      <c r="C308" s="77">
        <v>2018</v>
      </c>
      <c r="D308" s="77">
        <v>430</v>
      </c>
      <c r="E308" s="77" t="str">
        <f t="shared" si="2"/>
        <v>July</v>
      </c>
      <c r="F308" s="77"/>
    </row>
    <row r="309" spans="1:6" x14ac:dyDescent="0.15">
      <c r="A309" s="77" t="s">
        <v>0</v>
      </c>
      <c r="B309" s="77">
        <v>8</v>
      </c>
      <c r="C309" s="77">
        <v>2018</v>
      </c>
      <c r="D309" s="77">
        <v>525</v>
      </c>
      <c r="E309" s="77" t="str">
        <f t="shared" si="2"/>
        <v>August</v>
      </c>
      <c r="F309" s="77"/>
    </row>
    <row r="310" spans="1:6" x14ac:dyDescent="0.15">
      <c r="A310" s="77" t="s">
        <v>0</v>
      </c>
      <c r="B310" s="77">
        <v>9</v>
      </c>
      <c r="C310" s="77">
        <v>2018</v>
      </c>
      <c r="D310" s="77">
        <v>626</v>
      </c>
      <c r="E310" s="77" t="str">
        <f t="shared" si="2"/>
        <v>September</v>
      </c>
      <c r="F310" s="77"/>
    </row>
    <row r="311" spans="1:6" x14ac:dyDescent="0.15">
      <c r="A311" s="77" t="s">
        <v>0</v>
      </c>
      <c r="B311" s="77">
        <v>10</v>
      </c>
      <c r="C311" s="77">
        <v>2018</v>
      </c>
      <c r="D311" s="77">
        <v>705</v>
      </c>
      <c r="E311" s="77" t="str">
        <f t="shared" si="2"/>
        <v>October</v>
      </c>
      <c r="F311" s="77"/>
    </row>
    <row r="312" spans="1:6" x14ac:dyDescent="0.15">
      <c r="A312" s="77" t="s">
        <v>0</v>
      </c>
      <c r="B312" s="77">
        <v>11</v>
      </c>
      <c r="C312" s="77">
        <v>2018</v>
      </c>
      <c r="D312" s="77">
        <v>339</v>
      </c>
      <c r="E312" s="77" t="str">
        <f t="shared" si="2"/>
        <v>November</v>
      </c>
      <c r="F312" s="77"/>
    </row>
    <row r="313" spans="1:6" x14ac:dyDescent="0.15">
      <c r="A313" s="77" t="s">
        <v>0</v>
      </c>
      <c r="B313" s="77">
        <v>12</v>
      </c>
      <c r="C313" s="77">
        <v>2018</v>
      </c>
      <c r="D313" s="77">
        <v>210</v>
      </c>
      <c r="E313" s="77" t="str">
        <f t="shared" si="2"/>
        <v>December</v>
      </c>
      <c r="F313" s="77"/>
    </row>
    <row r="314" spans="1:6" x14ac:dyDescent="0.15">
      <c r="A314" s="77" t="s">
        <v>0</v>
      </c>
      <c r="B314" s="77">
        <v>1</v>
      </c>
      <c r="C314" s="77">
        <v>2019</v>
      </c>
      <c r="D314" s="77">
        <v>163</v>
      </c>
      <c r="E314" s="77" t="str">
        <f t="shared" si="2"/>
        <v>January</v>
      </c>
      <c r="F314" s="77"/>
    </row>
    <row r="315" spans="1:6" x14ac:dyDescent="0.15">
      <c r="A315" s="77" t="s">
        <v>0</v>
      </c>
      <c r="B315" s="77">
        <v>2</v>
      </c>
      <c r="C315" s="77">
        <v>2019</v>
      </c>
      <c r="D315" s="77">
        <v>248</v>
      </c>
      <c r="E315" s="77" t="str">
        <f t="shared" si="2"/>
        <v>February</v>
      </c>
      <c r="F315" s="77"/>
    </row>
    <row r="316" spans="1:6" x14ac:dyDescent="0.15">
      <c r="A316" s="77" t="s">
        <v>0</v>
      </c>
      <c r="B316" s="77">
        <v>3</v>
      </c>
      <c r="C316" s="77">
        <v>2019</v>
      </c>
      <c r="D316" s="77">
        <v>331</v>
      </c>
      <c r="E316" s="77" t="str">
        <f t="shared" si="2"/>
        <v>March</v>
      </c>
      <c r="F316" s="77"/>
    </row>
    <row r="317" spans="1:6" x14ac:dyDescent="0.15">
      <c r="A317" s="77" t="s">
        <v>0</v>
      </c>
      <c r="B317" s="77">
        <v>4</v>
      </c>
      <c r="C317" s="77">
        <v>2019</v>
      </c>
      <c r="D317" s="77">
        <v>188</v>
      </c>
      <c r="E317" s="77" t="str">
        <f t="shared" si="2"/>
        <v>April</v>
      </c>
      <c r="F317" s="77"/>
    </row>
    <row r="318" spans="1:6" x14ac:dyDescent="0.15">
      <c r="A318" s="77" t="s">
        <v>0</v>
      </c>
      <c r="B318" s="77">
        <v>5</v>
      </c>
      <c r="C318" s="77">
        <v>2019</v>
      </c>
      <c r="D318" s="77">
        <v>248</v>
      </c>
      <c r="E318" s="77" t="str">
        <f t="shared" si="2"/>
        <v>May</v>
      </c>
      <c r="F318" s="77"/>
    </row>
    <row r="319" spans="1:6" x14ac:dyDescent="0.15">
      <c r="A319" s="77" t="s">
        <v>0</v>
      </c>
      <c r="B319" s="77">
        <v>6</v>
      </c>
      <c r="C319" s="77">
        <v>2019</v>
      </c>
      <c r="D319" s="77">
        <v>173</v>
      </c>
      <c r="E319" s="77" t="str">
        <f t="shared" si="2"/>
        <v>June</v>
      </c>
      <c r="F319" s="77"/>
    </row>
    <row r="320" spans="1:6" x14ac:dyDescent="0.15">
      <c r="A320" s="77" t="s">
        <v>0</v>
      </c>
      <c r="B320" s="77">
        <v>7</v>
      </c>
      <c r="C320" s="77">
        <v>2019</v>
      </c>
      <c r="D320" s="77">
        <v>334</v>
      </c>
      <c r="E320" s="77" t="str">
        <f t="shared" si="2"/>
        <v>July</v>
      </c>
      <c r="F320" s="77"/>
    </row>
    <row r="321" spans="1:6" x14ac:dyDescent="0.15">
      <c r="A321" s="77" t="s">
        <v>0</v>
      </c>
      <c r="B321" s="77">
        <v>8</v>
      </c>
      <c r="C321" s="77">
        <v>2019</v>
      </c>
      <c r="D321" s="77">
        <v>304</v>
      </c>
      <c r="E321" s="77" t="str">
        <f t="shared" si="2"/>
        <v>August</v>
      </c>
      <c r="F321" s="77"/>
    </row>
    <row r="322" spans="1:6" x14ac:dyDescent="0.15">
      <c r="A322" s="77" t="s">
        <v>0</v>
      </c>
      <c r="B322" s="77">
        <v>9</v>
      </c>
      <c r="C322" s="77">
        <v>2019</v>
      </c>
      <c r="D322" s="77">
        <v>476</v>
      </c>
      <c r="E322" s="77" t="str">
        <f t="shared" si="2"/>
        <v>September</v>
      </c>
      <c r="F322" s="77"/>
    </row>
    <row r="323" spans="1:6" x14ac:dyDescent="0.15">
      <c r="A323" s="77" t="s">
        <v>0</v>
      </c>
      <c r="B323" s="77">
        <v>10</v>
      </c>
      <c r="C323" s="77">
        <v>2019</v>
      </c>
      <c r="D323" s="77">
        <v>539</v>
      </c>
      <c r="E323" s="77" t="str">
        <f t="shared" si="2"/>
        <v>October</v>
      </c>
      <c r="F323" s="77"/>
    </row>
    <row r="324" spans="1:6" x14ac:dyDescent="0.15">
      <c r="A324" s="77" t="s">
        <v>80</v>
      </c>
      <c r="B324" s="77">
        <v>1</v>
      </c>
      <c r="C324" s="77">
        <v>2016</v>
      </c>
      <c r="D324" s="77">
        <v>2204</v>
      </c>
      <c r="E324" s="77" t="str">
        <f t="shared" si="2"/>
        <v>January</v>
      </c>
      <c r="F324" s="77"/>
    </row>
    <row r="325" spans="1:6" x14ac:dyDescent="0.15">
      <c r="A325" s="77" t="s">
        <v>80</v>
      </c>
      <c r="B325" s="77">
        <v>2</v>
      </c>
      <c r="C325" s="77">
        <v>2016</v>
      </c>
      <c r="D325" s="77">
        <v>1588</v>
      </c>
      <c r="E325" s="77" t="str">
        <f t="shared" si="2"/>
        <v>February</v>
      </c>
      <c r="F325" s="77"/>
    </row>
    <row r="326" spans="1:6" x14ac:dyDescent="0.15">
      <c r="A326" s="77" t="s">
        <v>80</v>
      </c>
      <c r="B326" s="77">
        <v>3</v>
      </c>
      <c r="C326" s="77">
        <v>2016</v>
      </c>
      <c r="D326" s="77">
        <v>680</v>
      </c>
      <c r="E326" s="77" t="str">
        <f t="shared" si="2"/>
        <v>March</v>
      </c>
      <c r="F326" s="77"/>
    </row>
    <row r="327" spans="1:6" x14ac:dyDescent="0.15">
      <c r="A327" s="77" t="s">
        <v>80</v>
      </c>
      <c r="B327" s="77">
        <v>4</v>
      </c>
      <c r="C327" s="77">
        <v>2016</v>
      </c>
      <c r="D327" s="77">
        <v>71</v>
      </c>
      <c r="E327" s="77" t="str">
        <f t="shared" si="2"/>
        <v>April</v>
      </c>
      <c r="F327" s="77"/>
    </row>
    <row r="328" spans="1:6" x14ac:dyDescent="0.15">
      <c r="A328" s="77" t="s">
        <v>80</v>
      </c>
      <c r="B328" s="77">
        <v>5</v>
      </c>
      <c r="C328" s="77">
        <v>2016</v>
      </c>
      <c r="D328" s="77">
        <v>49</v>
      </c>
      <c r="E328" s="77" t="str">
        <f t="shared" si="2"/>
        <v>May</v>
      </c>
      <c r="F328" s="77"/>
    </row>
    <row r="329" spans="1:6" x14ac:dyDescent="0.15">
      <c r="A329" s="77" t="s">
        <v>80</v>
      </c>
      <c r="B329" s="77">
        <v>6</v>
      </c>
      <c r="C329" s="77">
        <v>2016</v>
      </c>
      <c r="D329" s="77">
        <v>64</v>
      </c>
      <c r="E329" s="77" t="str">
        <f t="shared" si="2"/>
        <v>June</v>
      </c>
      <c r="F329" s="77"/>
    </row>
    <row r="330" spans="1:6" x14ac:dyDescent="0.15">
      <c r="A330" s="77" t="s">
        <v>80</v>
      </c>
      <c r="B330" s="77">
        <v>7</v>
      </c>
      <c r="C330" s="77">
        <v>2016</v>
      </c>
      <c r="D330" s="77">
        <v>66</v>
      </c>
      <c r="E330" s="77" t="str">
        <f t="shared" si="2"/>
        <v>July</v>
      </c>
      <c r="F330" s="77"/>
    </row>
    <row r="331" spans="1:6" x14ac:dyDescent="0.15">
      <c r="A331" s="77" t="s">
        <v>80</v>
      </c>
      <c r="B331" s="77">
        <v>8</v>
      </c>
      <c r="C331" s="77">
        <v>2016</v>
      </c>
      <c r="D331" s="77">
        <v>121</v>
      </c>
      <c r="E331" s="77" t="str">
        <f t="shared" si="2"/>
        <v>August</v>
      </c>
      <c r="F331" s="77"/>
    </row>
    <row r="332" spans="1:6" x14ac:dyDescent="0.15">
      <c r="A332" s="77" t="s">
        <v>80</v>
      </c>
      <c r="B332" s="77">
        <v>9</v>
      </c>
      <c r="C332" s="77">
        <v>2016</v>
      </c>
      <c r="D332" s="77">
        <v>150</v>
      </c>
      <c r="E332" s="77" t="str">
        <f t="shared" si="2"/>
        <v>September</v>
      </c>
      <c r="F332" s="77"/>
    </row>
    <row r="333" spans="1:6" x14ac:dyDescent="0.15">
      <c r="A333" s="77" t="s">
        <v>80</v>
      </c>
      <c r="B333" s="77">
        <v>10</v>
      </c>
      <c r="C333" s="77">
        <v>2016</v>
      </c>
      <c r="D333" s="77">
        <v>214</v>
      </c>
      <c r="E333" s="77" t="str">
        <f t="shared" si="2"/>
        <v>October</v>
      </c>
      <c r="F333" s="77"/>
    </row>
    <row r="334" spans="1:6" x14ac:dyDescent="0.15">
      <c r="A334" s="77" t="s">
        <v>80</v>
      </c>
      <c r="B334" s="77">
        <v>11</v>
      </c>
      <c r="C334" s="77">
        <v>2016</v>
      </c>
      <c r="D334" s="77">
        <v>69</v>
      </c>
      <c r="E334" s="77" t="str">
        <f t="shared" si="2"/>
        <v>November</v>
      </c>
      <c r="F334" s="77"/>
    </row>
    <row r="335" spans="1:6" x14ac:dyDescent="0.15">
      <c r="A335" s="77" t="s">
        <v>80</v>
      </c>
      <c r="B335" s="77">
        <v>12</v>
      </c>
      <c r="C335" s="77">
        <v>2016</v>
      </c>
      <c r="D335" s="77">
        <v>30</v>
      </c>
      <c r="E335" s="77" t="str">
        <f t="shared" si="2"/>
        <v>December</v>
      </c>
      <c r="F335" s="77"/>
    </row>
    <row r="336" spans="1:6" x14ac:dyDescent="0.15">
      <c r="A336" s="77" t="s">
        <v>80</v>
      </c>
      <c r="B336" s="77">
        <v>1</v>
      </c>
      <c r="C336" s="77">
        <v>2017</v>
      </c>
      <c r="D336" s="77">
        <v>24</v>
      </c>
      <c r="E336" s="77" t="str">
        <f t="shared" si="2"/>
        <v>January</v>
      </c>
      <c r="F336" s="77"/>
    </row>
    <row r="337" spans="1:6" x14ac:dyDescent="0.15">
      <c r="A337" s="77" t="s">
        <v>80</v>
      </c>
      <c r="B337" s="77">
        <v>2</v>
      </c>
      <c r="C337" s="77">
        <v>2017</v>
      </c>
      <c r="D337" s="77">
        <v>16</v>
      </c>
      <c r="E337" s="77" t="str">
        <f t="shared" si="2"/>
        <v>February</v>
      </c>
      <c r="F337" s="77"/>
    </row>
    <row r="338" spans="1:6" x14ac:dyDescent="0.15">
      <c r="A338" s="77" t="s">
        <v>80</v>
      </c>
      <c r="B338" s="77">
        <v>3</v>
      </c>
      <c r="C338" s="77">
        <v>2017</v>
      </c>
      <c r="D338" s="77">
        <v>35</v>
      </c>
      <c r="E338" s="77" t="str">
        <f t="shared" si="2"/>
        <v>March</v>
      </c>
      <c r="F338" s="77"/>
    </row>
    <row r="339" spans="1:6" x14ac:dyDescent="0.15">
      <c r="A339" s="77" t="s">
        <v>80</v>
      </c>
      <c r="B339" s="77">
        <v>4</v>
      </c>
      <c r="C339" s="77">
        <v>2017</v>
      </c>
      <c r="D339" s="77">
        <v>52</v>
      </c>
      <c r="E339" s="77" t="str">
        <f t="shared" si="2"/>
        <v>April</v>
      </c>
      <c r="F339" s="77"/>
    </row>
    <row r="340" spans="1:6" x14ac:dyDescent="0.15">
      <c r="A340" s="77" t="s">
        <v>80</v>
      </c>
      <c r="B340" s="77">
        <v>5</v>
      </c>
      <c r="C340" s="77">
        <v>2017</v>
      </c>
      <c r="D340" s="77">
        <v>52</v>
      </c>
      <c r="E340" s="77" t="str">
        <f t="shared" si="2"/>
        <v>May</v>
      </c>
      <c r="F340" s="77"/>
    </row>
    <row r="341" spans="1:6" x14ac:dyDescent="0.15">
      <c r="A341" s="77" t="s">
        <v>80</v>
      </c>
      <c r="B341" s="77">
        <v>6</v>
      </c>
      <c r="C341" s="77">
        <v>2017</v>
      </c>
      <c r="D341" s="77">
        <v>47</v>
      </c>
      <c r="E341" s="77" t="str">
        <f t="shared" si="2"/>
        <v>June</v>
      </c>
      <c r="F341" s="77"/>
    </row>
    <row r="342" spans="1:6" x14ac:dyDescent="0.15">
      <c r="A342" s="77" t="s">
        <v>80</v>
      </c>
      <c r="B342" s="77">
        <v>7</v>
      </c>
      <c r="C342" s="77">
        <v>2017</v>
      </c>
      <c r="D342" s="77">
        <v>28</v>
      </c>
      <c r="E342" s="77" t="str">
        <f t="shared" si="2"/>
        <v>July</v>
      </c>
      <c r="F342" s="77"/>
    </row>
    <row r="343" spans="1:6" x14ac:dyDescent="0.15">
      <c r="A343" s="77" t="s">
        <v>80</v>
      </c>
      <c r="B343" s="77">
        <v>8</v>
      </c>
      <c r="C343" s="77">
        <v>2017</v>
      </c>
      <c r="D343" s="77">
        <v>90</v>
      </c>
      <c r="E343" s="77" t="str">
        <f t="shared" si="2"/>
        <v>August</v>
      </c>
      <c r="F343" s="77"/>
    </row>
    <row r="344" spans="1:6" x14ac:dyDescent="0.15">
      <c r="A344" s="77" t="s">
        <v>80</v>
      </c>
      <c r="B344" s="77">
        <v>9</v>
      </c>
      <c r="C344" s="77">
        <v>2017</v>
      </c>
      <c r="D344" s="77">
        <v>165</v>
      </c>
      <c r="E344" s="77" t="str">
        <f t="shared" si="2"/>
        <v>September</v>
      </c>
      <c r="F344" s="77"/>
    </row>
    <row r="345" spans="1:6" x14ac:dyDescent="0.15">
      <c r="A345" s="77" t="s">
        <v>80</v>
      </c>
      <c r="B345" s="77">
        <v>10</v>
      </c>
      <c r="C345" s="77">
        <v>2017</v>
      </c>
      <c r="D345" s="77">
        <v>90</v>
      </c>
      <c r="E345" s="77" t="str">
        <f t="shared" si="2"/>
        <v>October</v>
      </c>
      <c r="F345" s="77"/>
    </row>
    <row r="346" spans="1:6" x14ac:dyDescent="0.15">
      <c r="A346" s="77" t="s">
        <v>80</v>
      </c>
      <c r="B346" s="77">
        <v>11</v>
      </c>
      <c r="C346" s="77">
        <v>2017</v>
      </c>
      <c r="D346" s="77">
        <v>76</v>
      </c>
      <c r="E346" s="77" t="str">
        <f t="shared" si="2"/>
        <v>November</v>
      </c>
      <c r="F346" s="77"/>
    </row>
    <row r="347" spans="1:6" x14ac:dyDescent="0.15">
      <c r="A347" s="77" t="s">
        <v>80</v>
      </c>
      <c r="B347" s="77">
        <v>12</v>
      </c>
      <c r="C347" s="77">
        <v>2017</v>
      </c>
      <c r="D347" s="77">
        <v>35</v>
      </c>
      <c r="E347" s="77" t="str">
        <f t="shared" si="2"/>
        <v>December</v>
      </c>
      <c r="F347" s="77"/>
    </row>
    <row r="348" spans="1:6" x14ac:dyDescent="0.15">
      <c r="A348" s="77" t="s">
        <v>80</v>
      </c>
      <c r="B348" s="77">
        <v>1</v>
      </c>
      <c r="C348" s="77">
        <v>2018</v>
      </c>
      <c r="D348" s="77">
        <v>23</v>
      </c>
      <c r="E348" s="77" t="str">
        <f t="shared" si="2"/>
        <v>January</v>
      </c>
      <c r="F348" s="77"/>
    </row>
    <row r="349" spans="1:6" x14ac:dyDescent="0.15">
      <c r="A349" s="77" t="s">
        <v>80</v>
      </c>
      <c r="B349" s="77">
        <v>2</v>
      </c>
      <c r="C349" s="77">
        <v>2018</v>
      </c>
      <c r="D349" s="77">
        <v>16</v>
      </c>
      <c r="E349" s="77" t="str">
        <f t="shared" si="2"/>
        <v>February</v>
      </c>
      <c r="F349" s="77"/>
    </row>
    <row r="350" spans="1:6" x14ac:dyDescent="0.15">
      <c r="A350" s="77" t="s">
        <v>80</v>
      </c>
      <c r="B350" s="77">
        <v>3</v>
      </c>
      <c r="C350" s="77">
        <v>2018</v>
      </c>
      <c r="D350" s="77">
        <v>53</v>
      </c>
      <c r="E350" s="77" t="str">
        <f t="shared" si="2"/>
        <v>March</v>
      </c>
      <c r="F350" s="77"/>
    </row>
    <row r="351" spans="1:6" x14ac:dyDescent="0.15">
      <c r="A351" s="77" t="s">
        <v>80</v>
      </c>
      <c r="B351" s="77">
        <v>4</v>
      </c>
      <c r="C351" s="77">
        <v>2018</v>
      </c>
      <c r="D351" s="77">
        <v>43</v>
      </c>
      <c r="E351" s="77" t="str">
        <f t="shared" si="2"/>
        <v>April</v>
      </c>
      <c r="F351" s="77"/>
    </row>
    <row r="352" spans="1:6" x14ac:dyDescent="0.15">
      <c r="A352" s="77" t="s">
        <v>80</v>
      </c>
      <c r="B352" s="77">
        <v>5</v>
      </c>
      <c r="C352" s="77">
        <v>2018</v>
      </c>
      <c r="D352" s="77">
        <v>47</v>
      </c>
      <c r="E352" s="77" t="str">
        <f t="shared" si="2"/>
        <v>May</v>
      </c>
      <c r="F352" s="77"/>
    </row>
    <row r="353" spans="1:6" x14ac:dyDescent="0.15">
      <c r="A353" s="77" t="s">
        <v>80</v>
      </c>
      <c r="B353" s="77">
        <v>6</v>
      </c>
      <c r="C353" s="77">
        <v>2018</v>
      </c>
      <c r="D353" s="77">
        <v>68</v>
      </c>
      <c r="E353" s="77" t="str">
        <f t="shared" si="2"/>
        <v>June</v>
      </c>
      <c r="F353" s="77"/>
    </row>
    <row r="354" spans="1:6" x14ac:dyDescent="0.15">
      <c r="A354" s="77" t="s">
        <v>80</v>
      </c>
      <c r="B354" s="77">
        <v>7</v>
      </c>
      <c r="C354" s="77">
        <v>2018</v>
      </c>
      <c r="D354" s="77">
        <v>48</v>
      </c>
      <c r="E354" s="77" t="str">
        <f t="shared" si="2"/>
        <v>July</v>
      </c>
      <c r="F354" s="77"/>
    </row>
    <row r="355" spans="1:6" x14ac:dyDescent="0.15">
      <c r="A355" s="77" t="s">
        <v>80</v>
      </c>
      <c r="B355" s="77">
        <v>8</v>
      </c>
      <c r="C355" s="77">
        <v>2018</v>
      </c>
      <c r="D355" s="77">
        <v>56</v>
      </c>
      <c r="E355" s="77" t="str">
        <f t="shared" si="2"/>
        <v>August</v>
      </c>
      <c r="F355" s="77"/>
    </row>
    <row r="356" spans="1:6" x14ac:dyDescent="0.15">
      <c r="A356" s="77" t="s">
        <v>80</v>
      </c>
      <c r="B356" s="77">
        <v>9</v>
      </c>
      <c r="C356" s="77">
        <v>2018</v>
      </c>
      <c r="D356" s="77">
        <v>62</v>
      </c>
      <c r="E356" s="77" t="str">
        <f t="shared" si="2"/>
        <v>September</v>
      </c>
      <c r="F356" s="77"/>
    </row>
    <row r="357" spans="1:6" x14ac:dyDescent="0.15">
      <c r="A357" s="77" t="s">
        <v>80</v>
      </c>
      <c r="B357" s="77">
        <v>10</v>
      </c>
      <c r="C357" s="77">
        <v>2018</v>
      </c>
      <c r="D357" s="77">
        <v>60</v>
      </c>
      <c r="E357" s="77" t="str">
        <f t="shared" si="2"/>
        <v>October</v>
      </c>
      <c r="F357" s="77"/>
    </row>
    <row r="358" spans="1:6" x14ac:dyDescent="0.15">
      <c r="A358" s="77" t="s">
        <v>80</v>
      </c>
      <c r="B358" s="77">
        <v>11</v>
      </c>
      <c r="C358" s="77">
        <v>2018</v>
      </c>
      <c r="D358" s="77">
        <v>29</v>
      </c>
      <c r="E358" s="77" t="str">
        <f t="shared" si="2"/>
        <v>November</v>
      </c>
      <c r="F358" s="77"/>
    </row>
    <row r="359" spans="1:6" x14ac:dyDescent="0.15">
      <c r="A359" s="77" t="s">
        <v>80</v>
      </c>
      <c r="B359" s="77">
        <v>12</v>
      </c>
      <c r="C359" s="77">
        <v>2018</v>
      </c>
      <c r="D359" s="77">
        <v>57</v>
      </c>
      <c r="E359" s="77" t="str">
        <f t="shared" si="2"/>
        <v>December</v>
      </c>
      <c r="F359" s="77"/>
    </row>
    <row r="360" spans="1:6" x14ac:dyDescent="0.15">
      <c r="A360" s="77" t="s">
        <v>80</v>
      </c>
      <c r="B360" s="77">
        <v>1</v>
      </c>
      <c r="C360" s="77">
        <v>2019</v>
      </c>
      <c r="D360" s="77">
        <v>25</v>
      </c>
      <c r="E360" s="77" t="str">
        <f t="shared" si="2"/>
        <v>January</v>
      </c>
      <c r="F360" s="77"/>
    </row>
    <row r="361" spans="1:6" x14ac:dyDescent="0.15">
      <c r="A361" s="77" t="s">
        <v>80</v>
      </c>
      <c r="B361" s="77">
        <v>2</v>
      </c>
      <c r="C361" s="77">
        <v>2019</v>
      </c>
      <c r="D361" s="77">
        <v>38</v>
      </c>
      <c r="E361" s="77" t="str">
        <f t="shared" si="2"/>
        <v>February</v>
      </c>
      <c r="F361" s="77"/>
    </row>
    <row r="362" spans="1:6" x14ac:dyDescent="0.15">
      <c r="A362" s="77" t="s">
        <v>80</v>
      </c>
      <c r="B362" s="77">
        <v>3</v>
      </c>
      <c r="C362" s="77">
        <v>2019</v>
      </c>
      <c r="D362" s="77">
        <v>30</v>
      </c>
      <c r="E362" s="77" t="str">
        <f t="shared" si="2"/>
        <v>March</v>
      </c>
      <c r="F362" s="77"/>
    </row>
    <row r="363" spans="1:6" x14ac:dyDescent="0.15">
      <c r="A363" s="77" t="s">
        <v>80</v>
      </c>
      <c r="B363" s="77">
        <v>4</v>
      </c>
      <c r="C363" s="77">
        <v>2019</v>
      </c>
      <c r="D363" s="77">
        <v>21</v>
      </c>
      <c r="E363" s="77" t="str">
        <f t="shared" si="2"/>
        <v>April</v>
      </c>
      <c r="F363" s="77"/>
    </row>
    <row r="364" spans="1:6" x14ac:dyDescent="0.15">
      <c r="A364" s="77" t="s">
        <v>80</v>
      </c>
      <c r="B364" s="77">
        <v>5</v>
      </c>
      <c r="C364" s="77">
        <v>2019</v>
      </c>
      <c r="D364" s="77">
        <v>48</v>
      </c>
      <c r="E364" s="77" t="str">
        <f t="shared" si="2"/>
        <v>May</v>
      </c>
      <c r="F364" s="77"/>
    </row>
    <row r="365" spans="1:6" x14ac:dyDescent="0.15">
      <c r="A365" s="77" t="s">
        <v>80</v>
      </c>
      <c r="B365" s="77">
        <v>6</v>
      </c>
      <c r="C365" s="77">
        <v>2019</v>
      </c>
      <c r="D365" s="77">
        <v>62</v>
      </c>
      <c r="E365" s="77" t="str">
        <f t="shared" si="2"/>
        <v>June</v>
      </c>
      <c r="F365" s="77"/>
    </row>
    <row r="366" spans="1:6" x14ac:dyDescent="0.15">
      <c r="A366" s="77" t="s">
        <v>80</v>
      </c>
      <c r="B366" s="77">
        <v>7</v>
      </c>
      <c r="C366" s="77">
        <v>2019</v>
      </c>
      <c r="D366" s="77">
        <v>93</v>
      </c>
      <c r="E366" s="77" t="str">
        <f t="shared" si="2"/>
        <v>July</v>
      </c>
      <c r="F366" s="77"/>
    </row>
    <row r="367" spans="1:6" x14ac:dyDescent="0.15">
      <c r="A367" s="77" t="s">
        <v>80</v>
      </c>
      <c r="B367" s="77">
        <v>8</v>
      </c>
      <c r="C367" s="77">
        <v>2019</v>
      </c>
      <c r="D367" s="77">
        <v>166</v>
      </c>
      <c r="E367" s="77" t="str">
        <f t="shared" si="2"/>
        <v>August</v>
      </c>
      <c r="F367" s="77"/>
    </row>
    <row r="368" spans="1:6" x14ac:dyDescent="0.15">
      <c r="A368" s="77" t="s">
        <v>80</v>
      </c>
      <c r="B368" s="77">
        <v>9</v>
      </c>
      <c r="C368" s="77">
        <v>2019</v>
      </c>
      <c r="D368" s="77">
        <v>171</v>
      </c>
      <c r="E368" s="77" t="str">
        <f t="shared" si="2"/>
        <v>September</v>
      </c>
      <c r="F368" s="77"/>
    </row>
    <row r="369" spans="1:6" x14ac:dyDescent="0.15">
      <c r="A369" s="77" t="s">
        <v>80</v>
      </c>
      <c r="B369" s="77">
        <v>10</v>
      </c>
      <c r="C369" s="77">
        <v>2019</v>
      </c>
      <c r="D369" s="77">
        <v>152</v>
      </c>
      <c r="E369" s="77" t="str">
        <f t="shared" si="2"/>
        <v>October</v>
      </c>
      <c r="F369" s="77"/>
    </row>
    <row r="370" spans="1:6" x14ac:dyDescent="0.15">
      <c r="A370" s="77" t="s">
        <v>81</v>
      </c>
      <c r="B370" s="77">
        <v>1</v>
      </c>
      <c r="C370" s="77">
        <v>2016</v>
      </c>
      <c r="D370" s="77">
        <v>0</v>
      </c>
      <c r="E370" s="77" t="str">
        <f t="shared" si="2"/>
        <v>January</v>
      </c>
      <c r="F370" s="77"/>
    </row>
    <row r="371" spans="1:6" x14ac:dyDescent="0.15">
      <c r="A371" s="77" t="s">
        <v>81</v>
      </c>
      <c r="B371" s="77">
        <v>2</v>
      </c>
      <c r="C371" s="77">
        <v>2016</v>
      </c>
      <c r="D371" s="77">
        <v>2</v>
      </c>
      <c r="E371" s="77" t="str">
        <f t="shared" si="2"/>
        <v>February</v>
      </c>
      <c r="F371" s="77"/>
    </row>
    <row r="372" spans="1:6" x14ac:dyDescent="0.15">
      <c r="A372" s="77" t="s">
        <v>81</v>
      </c>
      <c r="B372" s="77">
        <v>3</v>
      </c>
      <c r="C372" s="77">
        <v>2016</v>
      </c>
      <c r="D372" s="77">
        <v>0</v>
      </c>
      <c r="E372" s="77" t="str">
        <f t="shared" si="2"/>
        <v>March</v>
      </c>
      <c r="F372" s="77"/>
    </row>
    <row r="373" spans="1:6" x14ac:dyDescent="0.15">
      <c r="A373" s="77" t="s">
        <v>81</v>
      </c>
      <c r="B373" s="77">
        <v>4</v>
      </c>
      <c r="C373" s="77">
        <v>2016</v>
      </c>
      <c r="D373" s="77">
        <v>0</v>
      </c>
      <c r="E373" s="77" t="str">
        <f t="shared" si="2"/>
        <v>April</v>
      </c>
      <c r="F373" s="77"/>
    </row>
    <row r="374" spans="1:6" x14ac:dyDescent="0.15">
      <c r="A374" s="77" t="s">
        <v>81</v>
      </c>
      <c r="B374" s="77">
        <v>5</v>
      </c>
      <c r="C374" s="77">
        <v>2016</v>
      </c>
      <c r="D374" s="77">
        <v>0</v>
      </c>
      <c r="E374" s="77" t="str">
        <f t="shared" si="2"/>
        <v>May</v>
      </c>
      <c r="F374" s="77"/>
    </row>
    <row r="375" spans="1:6" x14ac:dyDescent="0.15">
      <c r="A375" s="77" t="s">
        <v>81</v>
      </c>
      <c r="B375" s="77">
        <v>6</v>
      </c>
      <c r="C375" s="77">
        <v>2016</v>
      </c>
      <c r="D375" s="77">
        <v>3</v>
      </c>
      <c r="E375" s="77" t="str">
        <f t="shared" si="2"/>
        <v>June</v>
      </c>
      <c r="F375" s="77"/>
    </row>
    <row r="376" spans="1:6" x14ac:dyDescent="0.15">
      <c r="A376" s="77" t="s">
        <v>81</v>
      </c>
      <c r="B376" s="77">
        <v>7</v>
      </c>
      <c r="C376" s="77">
        <v>2016</v>
      </c>
      <c r="D376" s="77">
        <v>3</v>
      </c>
      <c r="E376" s="77" t="str">
        <f t="shared" si="2"/>
        <v>July</v>
      </c>
      <c r="F376" s="77"/>
    </row>
    <row r="377" spans="1:6" x14ac:dyDescent="0.15">
      <c r="A377" s="77" t="s">
        <v>81</v>
      </c>
      <c r="B377" s="77">
        <v>8</v>
      </c>
      <c r="C377" s="77">
        <v>2016</v>
      </c>
      <c r="D377" s="77">
        <v>0</v>
      </c>
      <c r="E377" s="77" t="str">
        <f t="shared" si="2"/>
        <v>August</v>
      </c>
      <c r="F377" s="77"/>
    </row>
    <row r="378" spans="1:6" x14ac:dyDescent="0.15">
      <c r="A378" s="77" t="s">
        <v>81</v>
      </c>
      <c r="B378" s="77">
        <v>9</v>
      </c>
      <c r="C378" s="77">
        <v>2016</v>
      </c>
      <c r="D378" s="77">
        <v>1</v>
      </c>
      <c r="E378" s="77" t="str">
        <f t="shared" si="2"/>
        <v>September</v>
      </c>
      <c r="F378" s="77"/>
    </row>
    <row r="379" spans="1:6" x14ac:dyDescent="0.15">
      <c r="A379" s="77" t="s">
        <v>81</v>
      </c>
      <c r="B379" s="77">
        <v>10</v>
      </c>
      <c r="C379" s="77">
        <v>2016</v>
      </c>
      <c r="D379" s="77">
        <v>0</v>
      </c>
      <c r="E379" s="77" t="str">
        <f t="shared" si="2"/>
        <v>October</v>
      </c>
      <c r="F379" s="77"/>
    </row>
    <row r="380" spans="1:6" x14ac:dyDescent="0.15">
      <c r="A380" s="77" t="s">
        <v>81</v>
      </c>
      <c r="B380" s="77">
        <v>11</v>
      </c>
      <c r="C380" s="77">
        <v>2016</v>
      </c>
      <c r="D380" s="77">
        <v>0</v>
      </c>
      <c r="E380" s="77" t="str">
        <f t="shared" si="2"/>
        <v>November</v>
      </c>
      <c r="F380" s="77"/>
    </row>
    <row r="381" spans="1:6" x14ac:dyDescent="0.15">
      <c r="A381" s="77" t="s">
        <v>81</v>
      </c>
      <c r="B381" s="77">
        <v>12</v>
      </c>
      <c r="C381" s="77">
        <v>2016</v>
      </c>
      <c r="D381" s="77">
        <v>12</v>
      </c>
      <c r="E381" s="77" t="str">
        <f t="shared" si="2"/>
        <v>December</v>
      </c>
      <c r="F381" s="77"/>
    </row>
    <row r="382" spans="1:6" x14ac:dyDescent="0.15">
      <c r="A382" s="77" t="s">
        <v>81</v>
      </c>
      <c r="B382" s="77">
        <v>1</v>
      </c>
      <c r="C382" s="77">
        <v>2017</v>
      </c>
      <c r="D382" s="77">
        <v>58</v>
      </c>
      <c r="E382" s="77" t="str">
        <f t="shared" si="2"/>
        <v>January</v>
      </c>
      <c r="F382" s="77"/>
    </row>
    <row r="383" spans="1:6" x14ac:dyDescent="0.15">
      <c r="A383" s="77" t="s">
        <v>81</v>
      </c>
      <c r="B383" s="77">
        <v>2</v>
      </c>
      <c r="C383" s="77">
        <v>2017</v>
      </c>
      <c r="D383" s="77">
        <v>29</v>
      </c>
      <c r="E383" s="77" t="str">
        <f t="shared" si="2"/>
        <v>February</v>
      </c>
      <c r="F383" s="77"/>
    </row>
    <row r="384" spans="1:6" x14ac:dyDescent="0.15">
      <c r="A384" s="77" t="s">
        <v>81</v>
      </c>
      <c r="B384" s="77">
        <v>3</v>
      </c>
      <c r="C384" s="77">
        <v>2017</v>
      </c>
      <c r="D384" s="77">
        <v>34</v>
      </c>
      <c r="E384" s="77" t="str">
        <f t="shared" si="2"/>
        <v>March</v>
      </c>
      <c r="F384" s="77"/>
    </row>
    <row r="385" spans="1:6" x14ac:dyDescent="0.15">
      <c r="A385" s="77" t="s">
        <v>81</v>
      </c>
      <c r="B385" s="77">
        <v>4</v>
      </c>
      <c r="C385" s="77">
        <v>2017</v>
      </c>
      <c r="D385" s="77">
        <v>24</v>
      </c>
      <c r="E385" s="77" t="str">
        <f t="shared" ref="E385:E461" si="3">TEXT(DATE(2000,B385,1),"MMMM")</f>
        <v>April</v>
      </c>
      <c r="F385" s="77"/>
    </row>
    <row r="386" spans="1:6" x14ac:dyDescent="0.15">
      <c r="A386" s="77" t="s">
        <v>81</v>
      </c>
      <c r="B386" s="77">
        <v>5</v>
      </c>
      <c r="C386" s="77">
        <v>2017</v>
      </c>
      <c r="D386" s="77">
        <v>19</v>
      </c>
      <c r="E386" s="77" t="str">
        <f t="shared" si="3"/>
        <v>May</v>
      </c>
      <c r="F386" s="77"/>
    </row>
    <row r="387" spans="1:6" x14ac:dyDescent="0.15">
      <c r="A387" s="77" t="s">
        <v>81</v>
      </c>
      <c r="B387" s="77">
        <v>6</v>
      </c>
      <c r="C387" s="77">
        <v>2017</v>
      </c>
      <c r="D387" s="77">
        <v>44</v>
      </c>
      <c r="E387" s="77" t="str">
        <f t="shared" si="3"/>
        <v>June</v>
      </c>
      <c r="F387" s="77"/>
    </row>
    <row r="388" spans="1:6" x14ac:dyDescent="0.15">
      <c r="A388" s="77" t="s">
        <v>81</v>
      </c>
      <c r="B388" s="77">
        <v>7</v>
      </c>
      <c r="C388" s="77">
        <v>2017</v>
      </c>
      <c r="D388" s="77">
        <v>30</v>
      </c>
      <c r="E388" s="77" t="str">
        <f t="shared" si="3"/>
        <v>July</v>
      </c>
      <c r="F388" s="77"/>
    </row>
    <row r="389" spans="1:6" x14ac:dyDescent="0.15">
      <c r="A389" s="77" t="s">
        <v>81</v>
      </c>
      <c r="B389" s="77">
        <v>8</v>
      </c>
      <c r="C389" s="77">
        <v>2017</v>
      </c>
      <c r="D389" s="77">
        <v>0</v>
      </c>
      <c r="E389" s="77" t="str">
        <f t="shared" si="3"/>
        <v>August</v>
      </c>
      <c r="F389" s="77"/>
    </row>
    <row r="390" spans="1:6" x14ac:dyDescent="0.15">
      <c r="A390" s="77" t="s">
        <v>81</v>
      </c>
      <c r="B390" s="77">
        <v>9</v>
      </c>
      <c r="C390" s="77">
        <v>2017</v>
      </c>
      <c r="D390" s="77">
        <v>10</v>
      </c>
      <c r="E390" s="77" t="str">
        <f t="shared" si="3"/>
        <v>September</v>
      </c>
      <c r="F390" s="77"/>
    </row>
    <row r="391" spans="1:6" x14ac:dyDescent="0.15">
      <c r="A391" s="77" t="s">
        <v>81</v>
      </c>
      <c r="B391" s="77">
        <v>10</v>
      </c>
      <c r="C391" s="77">
        <v>2017</v>
      </c>
      <c r="D391" s="77">
        <v>76</v>
      </c>
      <c r="E391" s="77" t="str">
        <f t="shared" si="3"/>
        <v>October</v>
      </c>
      <c r="F391" s="77"/>
    </row>
    <row r="392" spans="1:6" x14ac:dyDescent="0.15">
      <c r="A392" s="77" t="s">
        <v>81</v>
      </c>
      <c r="B392" s="77">
        <v>11</v>
      </c>
      <c r="C392" s="77">
        <v>2017</v>
      </c>
      <c r="D392" s="77">
        <v>23</v>
      </c>
      <c r="E392" s="77" t="str">
        <f t="shared" si="3"/>
        <v>November</v>
      </c>
      <c r="F392" s="77"/>
    </row>
    <row r="393" spans="1:6" x14ac:dyDescent="0.15">
      <c r="A393" s="77" t="s">
        <v>81</v>
      </c>
      <c r="B393" s="77">
        <v>12</v>
      </c>
      <c r="C393" s="77">
        <v>2017</v>
      </c>
      <c r="D393" s="77">
        <v>67</v>
      </c>
      <c r="E393" s="77" t="str">
        <f t="shared" si="3"/>
        <v>December</v>
      </c>
      <c r="F393" s="77"/>
    </row>
    <row r="394" spans="1:6" x14ac:dyDescent="0.15">
      <c r="A394" s="77" t="s">
        <v>81</v>
      </c>
      <c r="B394" s="77">
        <v>1</v>
      </c>
      <c r="C394" s="77">
        <v>2018</v>
      </c>
      <c r="D394" s="77">
        <v>22</v>
      </c>
      <c r="E394" s="77" t="str">
        <f t="shared" si="3"/>
        <v>January</v>
      </c>
      <c r="F394" s="77"/>
    </row>
    <row r="395" spans="1:6" x14ac:dyDescent="0.15">
      <c r="A395" s="77" t="s">
        <v>81</v>
      </c>
      <c r="B395" s="77">
        <v>2</v>
      </c>
      <c r="C395" s="77">
        <v>2018</v>
      </c>
      <c r="D395" s="77">
        <v>6</v>
      </c>
      <c r="E395" s="77" t="str">
        <f t="shared" si="3"/>
        <v>February</v>
      </c>
      <c r="F395" s="77"/>
    </row>
    <row r="396" spans="1:6" x14ac:dyDescent="0.15">
      <c r="A396" s="77" t="s">
        <v>81</v>
      </c>
      <c r="B396" s="77">
        <v>3</v>
      </c>
      <c r="C396" s="77">
        <v>2018</v>
      </c>
      <c r="D396" s="77">
        <v>9</v>
      </c>
      <c r="E396" s="77" t="str">
        <f t="shared" si="3"/>
        <v>March</v>
      </c>
      <c r="F396" s="77"/>
    </row>
    <row r="397" spans="1:6" x14ac:dyDescent="0.15">
      <c r="A397" s="77" t="s">
        <v>81</v>
      </c>
      <c r="B397" s="77">
        <v>4</v>
      </c>
      <c r="C397" s="77">
        <v>2018</v>
      </c>
      <c r="D397" s="77">
        <v>4</v>
      </c>
      <c r="E397" s="77" t="str">
        <f t="shared" si="3"/>
        <v>April</v>
      </c>
      <c r="F397" s="77"/>
    </row>
    <row r="398" spans="1:6" x14ac:dyDescent="0.15">
      <c r="A398" s="77" t="s">
        <v>81</v>
      </c>
      <c r="B398" s="77">
        <v>5</v>
      </c>
      <c r="C398" s="77">
        <v>2018</v>
      </c>
      <c r="D398" s="77">
        <v>6</v>
      </c>
      <c r="E398" s="77" t="str">
        <f t="shared" si="3"/>
        <v>May</v>
      </c>
      <c r="F398" s="77"/>
    </row>
    <row r="399" spans="1:6" x14ac:dyDescent="0.15">
      <c r="A399" s="77" t="s">
        <v>81</v>
      </c>
      <c r="B399" s="77">
        <v>6</v>
      </c>
      <c r="C399" s="77">
        <v>2018</v>
      </c>
      <c r="D399" s="77">
        <v>1</v>
      </c>
      <c r="E399" s="77" t="str">
        <f t="shared" si="3"/>
        <v>June</v>
      </c>
      <c r="F399" s="77"/>
    </row>
    <row r="400" spans="1:6" x14ac:dyDescent="0.15">
      <c r="A400" s="77" t="s">
        <v>81</v>
      </c>
      <c r="B400" s="77">
        <v>7</v>
      </c>
      <c r="C400" s="77">
        <v>2018</v>
      </c>
      <c r="D400" s="77">
        <v>2</v>
      </c>
      <c r="E400" s="77" t="str">
        <f t="shared" si="3"/>
        <v>July</v>
      </c>
      <c r="F400" s="77"/>
    </row>
    <row r="401" spans="1:6" x14ac:dyDescent="0.15">
      <c r="A401" s="77" t="s">
        <v>81</v>
      </c>
      <c r="B401" s="77">
        <v>8</v>
      </c>
      <c r="C401" s="77">
        <v>2018</v>
      </c>
      <c r="D401" s="77">
        <v>0</v>
      </c>
      <c r="E401" s="77" t="str">
        <f t="shared" si="3"/>
        <v>August</v>
      </c>
      <c r="F401" s="77"/>
    </row>
    <row r="402" spans="1:6" x14ac:dyDescent="0.15">
      <c r="A402" s="77" t="s">
        <v>81</v>
      </c>
      <c r="B402" s="77">
        <v>9</v>
      </c>
      <c r="C402" s="77">
        <v>2018</v>
      </c>
      <c r="D402" s="77">
        <v>0</v>
      </c>
      <c r="E402" s="77" t="str">
        <f t="shared" si="3"/>
        <v>September</v>
      </c>
      <c r="F402" s="77"/>
    </row>
    <row r="403" spans="1:6" x14ac:dyDescent="0.15">
      <c r="A403" s="77" t="s">
        <v>81</v>
      </c>
      <c r="B403" s="77">
        <v>10</v>
      </c>
      <c r="C403" s="77">
        <v>2018</v>
      </c>
      <c r="D403" s="77">
        <v>1</v>
      </c>
      <c r="E403" s="77" t="str">
        <f t="shared" si="3"/>
        <v>October</v>
      </c>
      <c r="F403" s="77"/>
    </row>
    <row r="404" spans="1:6" x14ac:dyDescent="0.15">
      <c r="A404" s="77" t="s">
        <v>81</v>
      </c>
      <c r="B404" s="77">
        <v>11</v>
      </c>
      <c r="C404" s="77">
        <v>2018</v>
      </c>
      <c r="D404" s="77">
        <v>7</v>
      </c>
      <c r="E404" s="77" t="str">
        <f t="shared" si="3"/>
        <v>November</v>
      </c>
      <c r="F404" s="77"/>
    </row>
    <row r="405" spans="1:6" x14ac:dyDescent="0.15">
      <c r="A405" s="77" t="s">
        <v>81</v>
      </c>
      <c r="B405" s="77">
        <v>12</v>
      </c>
      <c r="C405" s="77">
        <v>2018</v>
      </c>
      <c r="D405" s="77">
        <v>15</v>
      </c>
      <c r="E405" s="77" t="str">
        <f t="shared" si="3"/>
        <v>December</v>
      </c>
      <c r="F405" s="77"/>
    </row>
    <row r="406" spans="1:6" x14ac:dyDescent="0.15">
      <c r="A406" s="77" t="s">
        <v>81</v>
      </c>
      <c r="B406" s="77">
        <v>1</v>
      </c>
      <c r="C406" s="77">
        <v>2019</v>
      </c>
      <c r="D406" s="77">
        <v>0</v>
      </c>
      <c r="E406" s="77" t="str">
        <f t="shared" si="3"/>
        <v>January</v>
      </c>
      <c r="F406" s="77"/>
    </row>
    <row r="407" spans="1:6" x14ac:dyDescent="0.15">
      <c r="A407" s="77" t="s">
        <v>81</v>
      </c>
      <c r="B407" s="77">
        <v>2</v>
      </c>
      <c r="C407" s="77">
        <v>2019</v>
      </c>
      <c r="D407" s="77">
        <v>2</v>
      </c>
      <c r="E407" s="77" t="str">
        <f t="shared" si="3"/>
        <v>February</v>
      </c>
      <c r="F407" s="77"/>
    </row>
    <row r="408" spans="1:6" x14ac:dyDescent="0.15">
      <c r="A408" s="77" t="s">
        <v>81</v>
      </c>
      <c r="B408" s="77">
        <v>3</v>
      </c>
      <c r="C408" s="77">
        <v>2019</v>
      </c>
      <c r="D408" s="77">
        <v>1</v>
      </c>
      <c r="E408" s="77" t="str">
        <f t="shared" si="3"/>
        <v>March</v>
      </c>
      <c r="F408" s="77"/>
    </row>
    <row r="409" spans="1:6" x14ac:dyDescent="0.15">
      <c r="A409" s="77" t="s">
        <v>81</v>
      </c>
      <c r="B409" s="77">
        <v>4</v>
      </c>
      <c r="C409" s="77">
        <v>2019</v>
      </c>
      <c r="D409" s="77">
        <v>11</v>
      </c>
      <c r="E409" s="77" t="str">
        <f t="shared" si="3"/>
        <v>April</v>
      </c>
      <c r="F409" s="77"/>
    </row>
    <row r="410" spans="1:6" x14ac:dyDescent="0.15">
      <c r="A410" s="77" t="s">
        <v>81</v>
      </c>
      <c r="B410" s="77">
        <v>5</v>
      </c>
      <c r="C410" s="77">
        <v>2019</v>
      </c>
      <c r="D410" s="77">
        <v>22</v>
      </c>
      <c r="E410" s="77" t="str">
        <f t="shared" si="3"/>
        <v>May</v>
      </c>
      <c r="F410" s="77"/>
    </row>
    <row r="411" spans="1:6" x14ac:dyDescent="0.15">
      <c r="A411" s="77" t="s">
        <v>81</v>
      </c>
      <c r="B411" s="77">
        <v>6</v>
      </c>
      <c r="C411" s="77">
        <v>2019</v>
      </c>
      <c r="D411" s="77">
        <v>13</v>
      </c>
      <c r="E411" s="77" t="str">
        <f t="shared" si="3"/>
        <v>June</v>
      </c>
      <c r="F411" s="77"/>
    </row>
    <row r="412" spans="1:6" x14ac:dyDescent="0.15">
      <c r="A412" s="77" t="s">
        <v>81</v>
      </c>
      <c r="B412" s="77">
        <v>7</v>
      </c>
      <c r="C412" s="77">
        <v>2019</v>
      </c>
      <c r="D412" s="77">
        <v>5</v>
      </c>
      <c r="E412" s="77" t="str">
        <f t="shared" si="3"/>
        <v>July</v>
      </c>
      <c r="F412" s="77"/>
    </row>
    <row r="413" spans="1:6" x14ac:dyDescent="0.15">
      <c r="A413" s="77" t="s">
        <v>81</v>
      </c>
      <c r="B413" s="77">
        <v>8</v>
      </c>
      <c r="C413" s="77">
        <v>2019</v>
      </c>
      <c r="D413" s="77">
        <v>16</v>
      </c>
      <c r="E413" s="77" t="str">
        <f t="shared" si="3"/>
        <v>August</v>
      </c>
      <c r="F413" s="77"/>
    </row>
    <row r="414" spans="1:6" x14ac:dyDescent="0.15">
      <c r="A414" s="77" t="s">
        <v>81</v>
      </c>
      <c r="B414" s="77">
        <v>9</v>
      </c>
      <c r="C414" s="77">
        <v>2019</v>
      </c>
      <c r="D414" s="77">
        <v>1</v>
      </c>
      <c r="E414" s="77" t="str">
        <f t="shared" si="3"/>
        <v>September</v>
      </c>
      <c r="F414" s="77"/>
    </row>
    <row r="415" spans="1:6" x14ac:dyDescent="0.15">
      <c r="A415" s="77" t="s">
        <v>81</v>
      </c>
      <c r="B415" s="77">
        <v>10</v>
      </c>
      <c r="C415" s="77">
        <v>2019</v>
      </c>
      <c r="D415" s="77">
        <v>18</v>
      </c>
      <c r="E415" s="77" t="str">
        <f t="shared" si="3"/>
        <v>October</v>
      </c>
      <c r="F415" s="77"/>
    </row>
    <row r="416" spans="1:6" x14ac:dyDescent="0.15">
      <c r="A416" s="77" t="s">
        <v>63</v>
      </c>
      <c r="B416" s="77">
        <v>1</v>
      </c>
      <c r="C416" s="77">
        <v>2016</v>
      </c>
      <c r="D416" s="77">
        <v>374</v>
      </c>
      <c r="E416" s="77" t="str">
        <f t="shared" si="3"/>
        <v>January</v>
      </c>
      <c r="F416" s="77"/>
    </row>
    <row r="417" spans="1:6" x14ac:dyDescent="0.15">
      <c r="A417" s="77" t="s">
        <v>63</v>
      </c>
      <c r="B417" s="77">
        <v>2</v>
      </c>
      <c r="C417" s="77">
        <v>2016</v>
      </c>
      <c r="D417" s="77">
        <v>461</v>
      </c>
      <c r="E417" s="77" t="str">
        <f t="shared" si="3"/>
        <v>February</v>
      </c>
      <c r="F417" s="77"/>
    </row>
    <row r="418" spans="1:6" x14ac:dyDescent="0.15">
      <c r="A418" s="77" t="s">
        <v>63</v>
      </c>
      <c r="B418" s="77">
        <v>3</v>
      </c>
      <c r="C418" s="77">
        <v>2016</v>
      </c>
      <c r="D418" s="77">
        <v>349</v>
      </c>
      <c r="E418" s="77" t="str">
        <f t="shared" si="3"/>
        <v>March</v>
      </c>
      <c r="F418" s="77"/>
    </row>
    <row r="419" spans="1:6" x14ac:dyDescent="0.15">
      <c r="A419" s="77" t="s">
        <v>63</v>
      </c>
      <c r="B419" s="77">
        <v>4</v>
      </c>
      <c r="C419" s="77">
        <v>2016</v>
      </c>
      <c r="D419" s="77">
        <v>163</v>
      </c>
      <c r="E419" s="77"/>
      <c r="F419" s="77"/>
    </row>
    <row r="420" spans="1:6" x14ac:dyDescent="0.15">
      <c r="A420" s="77" t="s">
        <v>63</v>
      </c>
      <c r="B420" s="77">
        <v>5</v>
      </c>
      <c r="C420" s="77">
        <v>2016</v>
      </c>
      <c r="D420" s="77">
        <v>33</v>
      </c>
      <c r="E420" s="77"/>
      <c r="F420" s="77"/>
    </row>
    <row r="421" spans="1:6" x14ac:dyDescent="0.15">
      <c r="A421" s="77" t="s">
        <v>63</v>
      </c>
      <c r="B421" s="77">
        <v>6</v>
      </c>
      <c r="C421" s="77">
        <v>2016</v>
      </c>
      <c r="D421" s="77">
        <v>60</v>
      </c>
      <c r="E421" s="77"/>
      <c r="F421" s="77"/>
    </row>
    <row r="422" spans="1:6" x14ac:dyDescent="0.15">
      <c r="A422" s="77" t="s">
        <v>63</v>
      </c>
      <c r="B422" s="77">
        <v>7</v>
      </c>
      <c r="C422" s="77">
        <v>2016</v>
      </c>
      <c r="D422" s="77">
        <v>44</v>
      </c>
      <c r="E422" s="77"/>
      <c r="F422" s="77"/>
    </row>
    <row r="423" spans="1:6" x14ac:dyDescent="0.15">
      <c r="A423" s="77" t="s">
        <v>63</v>
      </c>
      <c r="B423" s="77">
        <v>8</v>
      </c>
      <c r="C423" s="77">
        <v>2016</v>
      </c>
      <c r="D423" s="77">
        <v>29</v>
      </c>
      <c r="E423" s="77"/>
      <c r="F423" s="77"/>
    </row>
    <row r="424" spans="1:6" x14ac:dyDescent="0.15">
      <c r="A424" s="77" t="s">
        <v>63</v>
      </c>
      <c r="B424" s="77">
        <v>9</v>
      </c>
      <c r="C424" s="77">
        <v>2016</v>
      </c>
      <c r="D424" s="77">
        <v>51</v>
      </c>
      <c r="E424" s="77"/>
      <c r="F424" s="77"/>
    </row>
    <row r="425" spans="1:6" x14ac:dyDescent="0.15">
      <c r="A425" s="77" t="s">
        <v>63</v>
      </c>
      <c r="B425" s="77">
        <v>10</v>
      </c>
      <c r="C425" s="77">
        <v>2016</v>
      </c>
      <c r="D425" s="77">
        <v>36</v>
      </c>
      <c r="E425" s="77"/>
      <c r="F425" s="77"/>
    </row>
    <row r="426" spans="1:6" x14ac:dyDescent="0.15">
      <c r="A426" s="77" t="s">
        <v>63</v>
      </c>
      <c r="B426" s="77">
        <v>11</v>
      </c>
      <c r="C426" s="77">
        <v>2016</v>
      </c>
      <c r="D426" s="77">
        <v>40</v>
      </c>
      <c r="E426" s="77"/>
      <c r="F426" s="77"/>
    </row>
    <row r="427" spans="1:6" x14ac:dyDescent="0.15">
      <c r="A427" s="77" t="s">
        <v>63</v>
      </c>
      <c r="B427" s="77">
        <v>12</v>
      </c>
      <c r="C427" s="77">
        <v>2016</v>
      </c>
      <c r="D427" s="77">
        <v>74</v>
      </c>
      <c r="E427" s="77"/>
      <c r="F427" s="77"/>
    </row>
    <row r="428" spans="1:6" x14ac:dyDescent="0.15">
      <c r="A428" s="77" t="s">
        <v>63</v>
      </c>
      <c r="B428" s="77">
        <v>1</v>
      </c>
      <c r="C428" s="77">
        <v>2017</v>
      </c>
      <c r="D428" s="77">
        <v>142</v>
      </c>
      <c r="E428" s="77"/>
      <c r="F428" s="77"/>
    </row>
    <row r="429" spans="1:6" x14ac:dyDescent="0.15">
      <c r="A429" s="77" t="s">
        <v>63</v>
      </c>
      <c r="B429" s="77">
        <v>2</v>
      </c>
      <c r="C429" s="77">
        <v>2017</v>
      </c>
      <c r="D429" s="77">
        <v>33</v>
      </c>
      <c r="E429" s="77"/>
      <c r="F429" s="77"/>
    </row>
    <row r="430" spans="1:6" x14ac:dyDescent="0.15">
      <c r="A430" s="77" t="s">
        <v>63</v>
      </c>
      <c r="B430" s="77">
        <v>3</v>
      </c>
      <c r="C430" s="77">
        <v>2017</v>
      </c>
      <c r="D430" s="77">
        <v>63</v>
      </c>
      <c r="E430" s="77"/>
      <c r="F430" s="77"/>
    </row>
    <row r="431" spans="1:6" x14ac:dyDescent="0.15">
      <c r="A431" s="77" t="s">
        <v>63</v>
      </c>
      <c r="B431" s="77">
        <v>4</v>
      </c>
      <c r="C431" s="77">
        <v>2017</v>
      </c>
      <c r="D431" s="77">
        <v>35</v>
      </c>
      <c r="E431" s="77"/>
      <c r="F431" s="77"/>
    </row>
    <row r="432" spans="1:6" x14ac:dyDescent="0.15">
      <c r="A432" s="77" t="s">
        <v>63</v>
      </c>
      <c r="B432" s="77">
        <v>5</v>
      </c>
      <c r="C432" s="77">
        <v>2017</v>
      </c>
      <c r="D432" s="77">
        <v>49</v>
      </c>
      <c r="E432" s="77"/>
      <c r="F432" s="77"/>
    </row>
    <row r="433" spans="1:6" x14ac:dyDescent="0.15">
      <c r="A433" s="77" t="s">
        <v>63</v>
      </c>
      <c r="B433" s="77">
        <v>6</v>
      </c>
      <c r="C433" s="77">
        <v>2017</v>
      </c>
      <c r="D433" s="77">
        <v>68</v>
      </c>
      <c r="E433" s="77"/>
      <c r="F433" s="77"/>
    </row>
    <row r="434" spans="1:6" x14ac:dyDescent="0.15">
      <c r="A434" s="77" t="s">
        <v>63</v>
      </c>
      <c r="B434" s="77">
        <v>7</v>
      </c>
      <c r="C434" s="77">
        <v>2017</v>
      </c>
      <c r="D434" s="77">
        <v>38</v>
      </c>
      <c r="E434" s="77"/>
      <c r="F434" s="77"/>
    </row>
    <row r="435" spans="1:6" x14ac:dyDescent="0.15">
      <c r="A435" s="77" t="s">
        <v>63</v>
      </c>
      <c r="B435" s="77">
        <v>8</v>
      </c>
      <c r="C435" s="77">
        <v>2017</v>
      </c>
      <c r="D435" s="77">
        <v>52</v>
      </c>
      <c r="E435" s="77"/>
      <c r="F435" s="77"/>
    </row>
    <row r="436" spans="1:6" x14ac:dyDescent="0.15">
      <c r="A436" s="77" t="s">
        <v>63</v>
      </c>
      <c r="B436" s="77">
        <v>9</v>
      </c>
      <c r="C436" s="77">
        <v>2017</v>
      </c>
      <c r="D436" s="77">
        <v>138</v>
      </c>
      <c r="E436" s="77"/>
      <c r="F436" s="77"/>
    </row>
    <row r="437" spans="1:6" x14ac:dyDescent="0.15">
      <c r="A437" s="77" t="s">
        <v>63</v>
      </c>
      <c r="B437" s="77">
        <v>10</v>
      </c>
      <c r="C437" s="77">
        <v>2017</v>
      </c>
      <c r="D437" s="77">
        <v>51</v>
      </c>
      <c r="E437" s="77"/>
      <c r="F437" s="77"/>
    </row>
    <row r="438" spans="1:6" x14ac:dyDescent="0.15">
      <c r="A438" s="77" t="s">
        <v>63</v>
      </c>
      <c r="B438" s="77">
        <v>11</v>
      </c>
      <c r="C438" s="77">
        <v>2017</v>
      </c>
      <c r="D438" s="77">
        <v>58</v>
      </c>
      <c r="E438" s="77"/>
      <c r="F438" s="77"/>
    </row>
    <row r="439" spans="1:6" x14ac:dyDescent="0.15">
      <c r="A439" s="77" t="s">
        <v>63</v>
      </c>
      <c r="B439" s="77">
        <v>12</v>
      </c>
      <c r="C439" s="77">
        <v>2017</v>
      </c>
      <c r="D439" s="77">
        <v>49</v>
      </c>
      <c r="E439" s="77"/>
      <c r="F439" s="77"/>
    </row>
    <row r="440" spans="1:6" x14ac:dyDescent="0.15">
      <c r="A440" s="77" t="s">
        <v>63</v>
      </c>
      <c r="B440" s="77">
        <v>1</v>
      </c>
      <c r="C440" s="77">
        <v>2018</v>
      </c>
      <c r="D440" s="77">
        <v>36</v>
      </c>
      <c r="E440" s="77"/>
      <c r="F440" s="77"/>
    </row>
    <row r="441" spans="1:6" x14ac:dyDescent="0.15">
      <c r="A441" s="77" t="s">
        <v>63</v>
      </c>
      <c r="B441" s="77">
        <v>2</v>
      </c>
      <c r="C441" s="77">
        <v>2018</v>
      </c>
      <c r="D441" s="77">
        <v>44</v>
      </c>
      <c r="E441" s="77"/>
      <c r="F441" s="77"/>
    </row>
    <row r="442" spans="1:6" x14ac:dyDescent="0.15">
      <c r="A442" s="77" t="s">
        <v>63</v>
      </c>
      <c r="B442" s="77">
        <v>3</v>
      </c>
      <c r="C442" s="77">
        <v>2018</v>
      </c>
      <c r="D442" s="77">
        <v>46</v>
      </c>
      <c r="E442" s="77"/>
      <c r="F442" s="77"/>
    </row>
    <row r="443" spans="1:6" x14ac:dyDescent="0.15">
      <c r="A443" s="77" t="s">
        <v>63</v>
      </c>
      <c r="B443" s="77">
        <v>4</v>
      </c>
      <c r="C443" s="77">
        <v>2018</v>
      </c>
      <c r="D443" s="77">
        <v>45</v>
      </c>
      <c r="E443" s="77"/>
      <c r="F443" s="77"/>
    </row>
    <row r="444" spans="1:6" x14ac:dyDescent="0.15">
      <c r="A444" s="77" t="s">
        <v>63</v>
      </c>
      <c r="B444" s="77">
        <v>5</v>
      </c>
      <c r="C444" s="77">
        <v>2018</v>
      </c>
      <c r="D444" s="77">
        <v>131</v>
      </c>
      <c r="E444" s="77"/>
      <c r="F444" s="77"/>
    </row>
    <row r="445" spans="1:6" x14ac:dyDescent="0.15">
      <c r="A445" s="77" t="s">
        <v>63</v>
      </c>
      <c r="B445" s="77">
        <v>6</v>
      </c>
      <c r="C445" s="77">
        <v>2018</v>
      </c>
      <c r="D445" s="77">
        <v>180</v>
      </c>
      <c r="E445" s="77"/>
      <c r="F445" s="77"/>
    </row>
    <row r="446" spans="1:6" x14ac:dyDescent="0.15">
      <c r="A446" s="77" t="s">
        <v>63</v>
      </c>
      <c r="B446" s="77">
        <v>7</v>
      </c>
      <c r="C446" s="77">
        <v>2018</v>
      </c>
      <c r="D446" s="77">
        <v>99</v>
      </c>
      <c r="E446" s="77"/>
      <c r="F446" s="77"/>
    </row>
    <row r="447" spans="1:6" x14ac:dyDescent="0.15">
      <c r="A447" s="77" t="s">
        <v>63</v>
      </c>
      <c r="B447" s="77">
        <v>8</v>
      </c>
      <c r="C447" s="77">
        <v>2018</v>
      </c>
      <c r="D447" s="77">
        <v>157</v>
      </c>
      <c r="E447" s="77"/>
      <c r="F447" s="77"/>
    </row>
    <row r="448" spans="1:6" x14ac:dyDescent="0.15">
      <c r="A448" s="77" t="s">
        <v>63</v>
      </c>
      <c r="B448" s="77">
        <v>9</v>
      </c>
      <c r="C448" s="77">
        <v>2018</v>
      </c>
      <c r="D448" s="77">
        <v>173</v>
      </c>
      <c r="E448" s="77"/>
      <c r="F448" s="77"/>
    </row>
    <row r="449" spans="1:6" x14ac:dyDescent="0.15">
      <c r="A449" s="77" t="s">
        <v>63</v>
      </c>
      <c r="B449" s="77">
        <v>10</v>
      </c>
      <c r="C449" s="77">
        <v>2018</v>
      </c>
      <c r="D449" s="77">
        <v>151</v>
      </c>
      <c r="E449" s="77"/>
      <c r="F449" s="77"/>
    </row>
    <row r="450" spans="1:6" x14ac:dyDescent="0.15">
      <c r="A450" s="77" t="s">
        <v>63</v>
      </c>
      <c r="B450" s="77">
        <v>11</v>
      </c>
      <c r="C450" s="77">
        <v>2018</v>
      </c>
      <c r="D450" s="77">
        <v>173</v>
      </c>
      <c r="E450" s="77"/>
      <c r="F450" s="77"/>
    </row>
    <row r="451" spans="1:6" x14ac:dyDescent="0.15">
      <c r="A451" s="77" t="s">
        <v>63</v>
      </c>
      <c r="B451" s="77">
        <v>12</v>
      </c>
      <c r="C451" s="77">
        <v>2018</v>
      </c>
      <c r="D451" s="77">
        <v>326</v>
      </c>
      <c r="E451" s="77"/>
      <c r="F451" s="77"/>
    </row>
    <row r="452" spans="1:6" x14ac:dyDescent="0.15">
      <c r="A452" s="77" t="s">
        <v>63</v>
      </c>
      <c r="B452" s="77">
        <v>1</v>
      </c>
      <c r="C452" s="77">
        <v>2019</v>
      </c>
      <c r="D452" s="77">
        <v>335</v>
      </c>
      <c r="E452" s="77"/>
      <c r="F452" s="77"/>
    </row>
    <row r="453" spans="1:6" x14ac:dyDescent="0.15">
      <c r="A453" s="77" t="s">
        <v>63</v>
      </c>
      <c r="B453" s="77">
        <v>2</v>
      </c>
      <c r="C453" s="77">
        <v>2019</v>
      </c>
      <c r="D453" s="77">
        <v>72</v>
      </c>
      <c r="E453" s="77"/>
      <c r="F453" s="77"/>
    </row>
    <row r="454" spans="1:6" x14ac:dyDescent="0.15">
      <c r="A454" s="77" t="s">
        <v>63</v>
      </c>
      <c r="B454" s="77">
        <v>3</v>
      </c>
      <c r="C454" s="77">
        <v>2019</v>
      </c>
      <c r="D454" s="77">
        <v>133</v>
      </c>
      <c r="E454" s="77"/>
      <c r="F454" s="77"/>
    </row>
    <row r="455" spans="1:6" x14ac:dyDescent="0.15">
      <c r="A455" s="77" t="s">
        <v>63</v>
      </c>
      <c r="B455" s="77">
        <v>4</v>
      </c>
      <c r="C455" s="77">
        <v>2019</v>
      </c>
      <c r="D455" s="77">
        <v>290</v>
      </c>
      <c r="E455" s="77"/>
      <c r="F455" s="77"/>
    </row>
    <row r="456" spans="1:6" x14ac:dyDescent="0.15">
      <c r="A456" s="77" t="s">
        <v>63</v>
      </c>
      <c r="B456" s="77">
        <v>5</v>
      </c>
      <c r="C456" s="77">
        <v>2019</v>
      </c>
      <c r="D456" s="77">
        <v>238</v>
      </c>
      <c r="E456" s="77"/>
      <c r="F456" s="77"/>
    </row>
    <row r="457" spans="1:6" x14ac:dyDescent="0.15">
      <c r="A457" s="77" t="s">
        <v>63</v>
      </c>
      <c r="B457" s="77">
        <v>6</v>
      </c>
      <c r="C457" s="77">
        <v>2019</v>
      </c>
      <c r="D457" s="77">
        <v>130</v>
      </c>
      <c r="E457" s="77"/>
      <c r="F457" s="77"/>
    </row>
    <row r="458" spans="1:6" x14ac:dyDescent="0.15">
      <c r="A458" s="77" t="s">
        <v>63</v>
      </c>
      <c r="B458" s="77">
        <v>7</v>
      </c>
      <c r="C458" s="77">
        <v>2019</v>
      </c>
      <c r="D458" s="77">
        <v>199</v>
      </c>
      <c r="E458" s="77"/>
      <c r="F458" s="77"/>
    </row>
    <row r="459" spans="1:6" x14ac:dyDescent="0.15">
      <c r="A459" s="77" t="s">
        <v>63</v>
      </c>
      <c r="B459" s="77">
        <v>8</v>
      </c>
      <c r="C459" s="77">
        <v>2019</v>
      </c>
      <c r="D459" s="77">
        <v>290</v>
      </c>
      <c r="E459" s="77"/>
      <c r="F459" s="77"/>
    </row>
    <row r="460" spans="1:6" x14ac:dyDescent="0.15">
      <c r="A460" s="77" t="s">
        <v>63</v>
      </c>
      <c r="B460" s="77">
        <v>9</v>
      </c>
      <c r="C460" s="77">
        <v>2019</v>
      </c>
      <c r="D460" s="77">
        <v>353</v>
      </c>
      <c r="E460" s="77"/>
      <c r="F460" s="77"/>
    </row>
    <row r="461" spans="1:6" x14ac:dyDescent="0.15">
      <c r="A461" s="77" t="s">
        <v>63</v>
      </c>
      <c r="B461" s="77">
        <v>10</v>
      </c>
      <c r="C461" s="77">
        <v>2019</v>
      </c>
      <c r="D461" s="77">
        <v>475</v>
      </c>
      <c r="E461" s="77" t="str">
        <f t="shared" si="3"/>
        <v>October</v>
      </c>
      <c r="F461" s="77" t="s">
        <v>186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722BE-4B94-48AE-9430-457FBFF73652}">
  <dimension ref="A1:F1058"/>
  <sheetViews>
    <sheetView topLeftCell="A2" workbookViewId="0">
      <selection activeCell="C36" sqref="C36"/>
    </sheetView>
  </sheetViews>
  <sheetFormatPr baseColWidth="10" defaultColWidth="8.83203125" defaultRowHeight="14" x14ac:dyDescent="0.15"/>
  <cols>
    <col min="1" max="1" width="24" bestFit="1" customWidth="1"/>
    <col min="2" max="2" width="20.83203125" bestFit="1" customWidth="1"/>
    <col min="3" max="3" width="12" bestFit="1" customWidth="1"/>
    <col min="4" max="4" width="10.6640625" bestFit="1" customWidth="1"/>
    <col min="5" max="5" width="26" bestFit="1" customWidth="1"/>
    <col min="6" max="6" width="11.33203125" bestFit="1" customWidth="1"/>
    <col min="7" max="7" width="8" bestFit="1" customWidth="1"/>
    <col min="8" max="8" width="19.83203125" bestFit="1" customWidth="1"/>
  </cols>
  <sheetData>
    <row r="1" spans="1:6" x14ac:dyDescent="0.15">
      <c r="A1" t="s">
        <v>188</v>
      </c>
      <c r="B1" t="s">
        <v>189</v>
      </c>
      <c r="C1" t="s">
        <v>179</v>
      </c>
      <c r="D1" s="73" t="s">
        <v>190</v>
      </c>
      <c r="E1" s="73" t="s">
        <v>191</v>
      </c>
      <c r="F1" t="s">
        <v>182</v>
      </c>
    </row>
    <row r="2" spans="1:6" x14ac:dyDescent="0.15">
      <c r="A2" s="77" t="s">
        <v>192</v>
      </c>
      <c r="B2" s="77" t="s">
        <v>58</v>
      </c>
      <c r="C2" s="77">
        <v>1</v>
      </c>
      <c r="D2" s="78">
        <v>2016</v>
      </c>
      <c r="E2" s="78">
        <v>332</v>
      </c>
      <c r="F2" s="77" t="str">
        <f>TEXT(DATE(2000,C2,1),"MMMM")</f>
        <v>January</v>
      </c>
    </row>
    <row r="3" spans="1:6" x14ac:dyDescent="0.15">
      <c r="A3" s="77" t="s">
        <v>192</v>
      </c>
      <c r="B3" s="77" t="s">
        <v>58</v>
      </c>
      <c r="C3" s="77">
        <v>2</v>
      </c>
      <c r="D3" s="78">
        <v>2016</v>
      </c>
      <c r="E3" s="78">
        <v>402</v>
      </c>
      <c r="F3" s="77" t="str">
        <f t="shared" ref="F3:F66" si="0">TEXT(DATE(2000,C3,1),"MMMM")</f>
        <v>February</v>
      </c>
    </row>
    <row r="4" spans="1:6" x14ac:dyDescent="0.15">
      <c r="A4" s="77" t="s">
        <v>192</v>
      </c>
      <c r="B4" s="77" t="s">
        <v>58</v>
      </c>
      <c r="C4" s="77">
        <v>3</v>
      </c>
      <c r="D4" s="78">
        <v>2016</v>
      </c>
      <c r="E4" s="78">
        <v>807</v>
      </c>
      <c r="F4" s="77" t="str">
        <f t="shared" si="0"/>
        <v>March</v>
      </c>
    </row>
    <row r="5" spans="1:6" x14ac:dyDescent="0.15">
      <c r="A5" s="77" t="s">
        <v>192</v>
      </c>
      <c r="B5" s="77" t="s">
        <v>58</v>
      </c>
      <c r="C5" s="77">
        <v>4</v>
      </c>
      <c r="D5" s="78">
        <v>2016</v>
      </c>
      <c r="E5" s="78">
        <v>701</v>
      </c>
      <c r="F5" s="77" t="str">
        <f t="shared" si="0"/>
        <v>April</v>
      </c>
    </row>
    <row r="6" spans="1:6" x14ac:dyDescent="0.15">
      <c r="A6" s="77" t="s">
        <v>192</v>
      </c>
      <c r="B6" s="77" t="s">
        <v>58</v>
      </c>
      <c r="C6" s="77">
        <v>5</v>
      </c>
      <c r="D6" s="78">
        <v>2016</v>
      </c>
      <c r="E6" s="78">
        <v>914</v>
      </c>
      <c r="F6" s="77" t="str">
        <f t="shared" si="0"/>
        <v>May</v>
      </c>
    </row>
    <row r="7" spans="1:6" x14ac:dyDescent="0.15">
      <c r="A7" s="77" t="s">
        <v>192</v>
      </c>
      <c r="B7" s="77" t="s">
        <v>58</v>
      </c>
      <c r="C7" s="77">
        <v>6</v>
      </c>
      <c r="D7" s="78">
        <v>2016</v>
      </c>
      <c r="E7" s="78">
        <v>2088</v>
      </c>
      <c r="F7" s="77" t="str">
        <f t="shared" si="0"/>
        <v>June</v>
      </c>
    </row>
    <row r="8" spans="1:6" x14ac:dyDescent="0.15">
      <c r="A8" s="77" t="s">
        <v>192</v>
      </c>
      <c r="B8" s="77" t="s">
        <v>58</v>
      </c>
      <c r="C8" s="77">
        <v>7</v>
      </c>
      <c r="D8" s="78">
        <v>2016</v>
      </c>
      <c r="E8" s="78">
        <v>1426</v>
      </c>
      <c r="F8" s="77" t="str">
        <f t="shared" si="0"/>
        <v>July</v>
      </c>
    </row>
    <row r="9" spans="1:6" x14ac:dyDescent="0.15">
      <c r="A9" s="77" t="s">
        <v>192</v>
      </c>
      <c r="B9" s="77" t="s">
        <v>58</v>
      </c>
      <c r="C9" s="77">
        <v>8</v>
      </c>
      <c r="D9" s="78">
        <v>2016</v>
      </c>
      <c r="E9" s="78">
        <v>1006</v>
      </c>
      <c r="F9" s="77" t="str">
        <f t="shared" si="0"/>
        <v>August</v>
      </c>
    </row>
    <row r="10" spans="1:6" x14ac:dyDescent="0.15">
      <c r="A10" s="77" t="s">
        <v>192</v>
      </c>
      <c r="B10" s="77" t="s">
        <v>58</v>
      </c>
      <c r="C10" s="77">
        <v>9</v>
      </c>
      <c r="D10" s="78">
        <v>2016</v>
      </c>
      <c r="E10" s="78">
        <v>1039</v>
      </c>
      <c r="F10" s="77" t="str">
        <f t="shared" si="0"/>
        <v>September</v>
      </c>
    </row>
    <row r="11" spans="1:6" x14ac:dyDescent="0.15">
      <c r="A11" s="77" t="s">
        <v>192</v>
      </c>
      <c r="B11" s="77" t="s">
        <v>58</v>
      </c>
      <c r="C11" s="77">
        <v>10</v>
      </c>
      <c r="D11" s="78">
        <v>2016</v>
      </c>
      <c r="E11" s="78">
        <v>1787</v>
      </c>
      <c r="F11" s="77" t="str">
        <f t="shared" si="0"/>
        <v>October</v>
      </c>
    </row>
    <row r="12" spans="1:6" x14ac:dyDescent="0.15">
      <c r="A12" s="77" t="s">
        <v>192</v>
      </c>
      <c r="B12" s="77" t="s">
        <v>58</v>
      </c>
      <c r="C12" s="77">
        <v>11</v>
      </c>
      <c r="D12" s="78">
        <v>2016</v>
      </c>
      <c r="E12" s="78">
        <v>1054</v>
      </c>
      <c r="F12" s="77" t="str">
        <f t="shared" si="0"/>
        <v>November</v>
      </c>
    </row>
    <row r="13" spans="1:6" x14ac:dyDescent="0.15">
      <c r="A13" s="77" t="s">
        <v>192</v>
      </c>
      <c r="B13" s="77" t="s">
        <v>58</v>
      </c>
      <c r="C13" s="77">
        <v>12</v>
      </c>
      <c r="D13" s="78">
        <v>2016</v>
      </c>
      <c r="E13" s="78">
        <v>840</v>
      </c>
      <c r="F13" s="77" t="str">
        <f t="shared" si="0"/>
        <v>December</v>
      </c>
    </row>
    <row r="14" spans="1:6" x14ac:dyDescent="0.15">
      <c r="A14" s="77" t="s">
        <v>192</v>
      </c>
      <c r="B14" s="77" t="s">
        <v>58</v>
      </c>
      <c r="C14" s="77">
        <v>1</v>
      </c>
      <c r="D14" s="78">
        <v>2017</v>
      </c>
      <c r="E14" s="78">
        <v>839</v>
      </c>
      <c r="F14" s="77" t="str">
        <f t="shared" si="0"/>
        <v>January</v>
      </c>
    </row>
    <row r="15" spans="1:6" x14ac:dyDescent="0.15">
      <c r="A15" s="77" t="s">
        <v>192</v>
      </c>
      <c r="B15" s="77" t="s">
        <v>58</v>
      </c>
      <c r="C15" s="77">
        <v>2</v>
      </c>
      <c r="D15" s="78">
        <v>2017</v>
      </c>
      <c r="E15" s="78">
        <v>806</v>
      </c>
      <c r="F15" s="77" t="str">
        <f t="shared" si="0"/>
        <v>February</v>
      </c>
    </row>
    <row r="16" spans="1:6" x14ac:dyDescent="0.15">
      <c r="A16" s="77" t="s">
        <v>192</v>
      </c>
      <c r="B16" s="77" t="s">
        <v>58</v>
      </c>
      <c r="C16" s="77">
        <v>3</v>
      </c>
      <c r="D16" s="78">
        <v>2017</v>
      </c>
      <c r="E16" s="78">
        <v>882</v>
      </c>
      <c r="F16" s="77" t="str">
        <f t="shared" si="0"/>
        <v>March</v>
      </c>
    </row>
    <row r="17" spans="1:6" x14ac:dyDescent="0.15">
      <c r="A17" s="77" t="s">
        <v>192</v>
      </c>
      <c r="B17" s="77" t="s">
        <v>58</v>
      </c>
      <c r="C17" s="77">
        <v>4</v>
      </c>
      <c r="D17" s="78">
        <v>2017</v>
      </c>
      <c r="E17" s="78">
        <v>1393</v>
      </c>
      <c r="F17" s="77" t="str">
        <f t="shared" si="0"/>
        <v>April</v>
      </c>
    </row>
    <row r="18" spans="1:6" x14ac:dyDescent="0.15">
      <c r="A18" s="77" t="s">
        <v>192</v>
      </c>
      <c r="B18" s="77" t="s">
        <v>58</v>
      </c>
      <c r="C18" s="77">
        <v>5</v>
      </c>
      <c r="D18" s="78">
        <v>2017</v>
      </c>
      <c r="E18" s="78">
        <v>1737</v>
      </c>
      <c r="F18" s="77" t="str">
        <f t="shared" si="0"/>
        <v>May</v>
      </c>
    </row>
    <row r="19" spans="1:6" x14ac:dyDescent="0.15">
      <c r="A19" s="77" t="s">
        <v>192</v>
      </c>
      <c r="B19" s="77" t="s">
        <v>58</v>
      </c>
      <c r="C19" s="77">
        <v>6</v>
      </c>
      <c r="D19" s="78">
        <v>2017</v>
      </c>
      <c r="E19" s="78">
        <v>1697</v>
      </c>
      <c r="F19" s="77" t="str">
        <f t="shared" si="0"/>
        <v>June</v>
      </c>
    </row>
    <row r="20" spans="1:6" x14ac:dyDescent="0.15">
      <c r="A20" s="77" t="s">
        <v>192</v>
      </c>
      <c r="B20" s="77" t="s">
        <v>58</v>
      </c>
      <c r="C20" s="77">
        <v>7</v>
      </c>
      <c r="D20" s="78">
        <v>2017</v>
      </c>
      <c r="E20" s="78">
        <v>551</v>
      </c>
      <c r="F20" s="77" t="str">
        <f t="shared" si="0"/>
        <v>July</v>
      </c>
    </row>
    <row r="21" spans="1:6" x14ac:dyDescent="0.15">
      <c r="A21" s="77" t="s">
        <v>192</v>
      </c>
      <c r="B21" s="77" t="s">
        <v>58</v>
      </c>
      <c r="C21" s="77">
        <v>8</v>
      </c>
      <c r="D21" s="78">
        <v>2017</v>
      </c>
      <c r="E21" s="78">
        <v>358</v>
      </c>
      <c r="F21" s="77" t="str">
        <f t="shared" si="0"/>
        <v>August</v>
      </c>
    </row>
    <row r="22" spans="1:6" x14ac:dyDescent="0.15">
      <c r="A22" s="77" t="s">
        <v>192</v>
      </c>
      <c r="B22" s="77" t="s">
        <v>58</v>
      </c>
      <c r="C22" s="77">
        <v>9</v>
      </c>
      <c r="D22" s="78">
        <v>2017</v>
      </c>
      <c r="E22" s="78">
        <v>490</v>
      </c>
      <c r="F22" s="77" t="str">
        <f t="shared" si="0"/>
        <v>September</v>
      </c>
    </row>
    <row r="23" spans="1:6" x14ac:dyDescent="0.15">
      <c r="A23" s="77" t="s">
        <v>192</v>
      </c>
      <c r="B23" s="77" t="s">
        <v>58</v>
      </c>
      <c r="C23" s="77">
        <v>10</v>
      </c>
      <c r="D23" s="78">
        <v>2017</v>
      </c>
      <c r="E23" s="78">
        <v>185</v>
      </c>
      <c r="F23" s="77" t="str">
        <f t="shared" si="0"/>
        <v>October</v>
      </c>
    </row>
    <row r="24" spans="1:6" x14ac:dyDescent="0.15">
      <c r="A24" s="77" t="s">
        <v>192</v>
      </c>
      <c r="B24" s="77" t="s">
        <v>58</v>
      </c>
      <c r="C24" s="77">
        <v>11</v>
      </c>
      <c r="D24" s="78">
        <v>2017</v>
      </c>
      <c r="E24" s="78">
        <v>386</v>
      </c>
      <c r="F24" s="77" t="str">
        <f t="shared" si="0"/>
        <v>November</v>
      </c>
    </row>
    <row r="25" spans="1:6" x14ac:dyDescent="0.15">
      <c r="A25" s="77" t="s">
        <v>192</v>
      </c>
      <c r="B25" s="77" t="s">
        <v>58</v>
      </c>
      <c r="C25" s="77">
        <v>12</v>
      </c>
      <c r="D25" s="78">
        <v>2017</v>
      </c>
      <c r="E25" s="78">
        <v>183</v>
      </c>
      <c r="F25" s="77" t="str">
        <f t="shared" si="0"/>
        <v>December</v>
      </c>
    </row>
    <row r="26" spans="1:6" x14ac:dyDescent="0.15">
      <c r="A26" s="77" t="s">
        <v>192</v>
      </c>
      <c r="B26" s="77" t="s">
        <v>58</v>
      </c>
      <c r="C26" s="77">
        <v>1</v>
      </c>
      <c r="D26" s="78">
        <v>2018</v>
      </c>
      <c r="E26" s="78">
        <v>180</v>
      </c>
      <c r="F26" s="77" t="str">
        <f t="shared" si="0"/>
        <v>January</v>
      </c>
    </row>
    <row r="27" spans="1:6" x14ac:dyDescent="0.15">
      <c r="A27" s="77" t="s">
        <v>192</v>
      </c>
      <c r="B27" s="77" t="s">
        <v>58</v>
      </c>
      <c r="C27" s="77">
        <v>2</v>
      </c>
      <c r="D27" s="78">
        <v>2018</v>
      </c>
      <c r="E27" s="78">
        <v>31</v>
      </c>
      <c r="F27" s="77" t="str">
        <f t="shared" si="0"/>
        <v>February</v>
      </c>
    </row>
    <row r="28" spans="1:6" x14ac:dyDescent="0.15">
      <c r="A28" s="77" t="s">
        <v>192</v>
      </c>
      <c r="B28" s="77" t="s">
        <v>58</v>
      </c>
      <c r="C28" s="77">
        <v>3</v>
      </c>
      <c r="D28" s="78">
        <v>2018</v>
      </c>
      <c r="E28" s="78">
        <v>29</v>
      </c>
      <c r="F28" s="77" t="str">
        <f t="shared" si="0"/>
        <v>March</v>
      </c>
    </row>
    <row r="29" spans="1:6" x14ac:dyDescent="0.15">
      <c r="A29" s="77" t="s">
        <v>192</v>
      </c>
      <c r="B29" s="77" t="s">
        <v>58</v>
      </c>
      <c r="C29" s="77">
        <v>4</v>
      </c>
      <c r="D29" s="78">
        <v>2018</v>
      </c>
      <c r="E29" s="78">
        <v>286</v>
      </c>
      <c r="F29" s="77" t="str">
        <f t="shared" si="0"/>
        <v>April</v>
      </c>
    </row>
    <row r="30" spans="1:6" x14ac:dyDescent="0.15">
      <c r="A30" s="77" t="s">
        <v>192</v>
      </c>
      <c r="B30" s="77" t="s">
        <v>58</v>
      </c>
      <c r="C30" s="77">
        <v>5</v>
      </c>
      <c r="D30" s="78">
        <v>2018</v>
      </c>
      <c r="E30" s="78">
        <v>266</v>
      </c>
      <c r="F30" s="77" t="str">
        <f t="shared" si="0"/>
        <v>May</v>
      </c>
    </row>
    <row r="31" spans="1:6" x14ac:dyDescent="0.15">
      <c r="A31" s="77" t="s">
        <v>192</v>
      </c>
      <c r="B31" s="77" t="s">
        <v>58</v>
      </c>
      <c r="C31" s="77">
        <v>6</v>
      </c>
      <c r="D31" s="78">
        <v>2018</v>
      </c>
      <c r="E31" s="78">
        <v>234</v>
      </c>
      <c r="F31" s="77" t="str">
        <f t="shared" si="0"/>
        <v>June</v>
      </c>
    </row>
    <row r="32" spans="1:6" x14ac:dyDescent="0.15">
      <c r="A32" s="77" t="s">
        <v>192</v>
      </c>
      <c r="B32" s="77" t="s">
        <v>58</v>
      </c>
      <c r="C32" s="77">
        <v>7</v>
      </c>
      <c r="D32" s="78">
        <v>2018</v>
      </c>
      <c r="E32" s="78">
        <v>21</v>
      </c>
      <c r="F32" s="77" t="str">
        <f t="shared" si="0"/>
        <v>July</v>
      </c>
    </row>
    <row r="33" spans="1:6" x14ac:dyDescent="0.15">
      <c r="A33" s="77" t="s">
        <v>192</v>
      </c>
      <c r="B33" s="77" t="s">
        <v>58</v>
      </c>
      <c r="C33" s="77">
        <v>8</v>
      </c>
      <c r="D33" s="78">
        <v>2018</v>
      </c>
      <c r="E33" s="78">
        <v>0</v>
      </c>
      <c r="F33" s="77" t="str">
        <f t="shared" si="0"/>
        <v>August</v>
      </c>
    </row>
    <row r="34" spans="1:6" x14ac:dyDescent="0.15">
      <c r="A34" s="77" t="s">
        <v>192</v>
      </c>
      <c r="B34" s="77" t="s">
        <v>58</v>
      </c>
      <c r="C34" s="77">
        <v>9</v>
      </c>
      <c r="D34" s="78">
        <v>2018</v>
      </c>
      <c r="E34" s="78">
        <v>0</v>
      </c>
      <c r="F34" s="77" t="str">
        <f t="shared" si="0"/>
        <v>September</v>
      </c>
    </row>
    <row r="35" spans="1:6" x14ac:dyDescent="0.15">
      <c r="A35" s="77" t="s">
        <v>192</v>
      </c>
      <c r="B35" s="77" t="s">
        <v>58</v>
      </c>
      <c r="C35" s="77">
        <v>10</v>
      </c>
      <c r="D35" s="78">
        <v>2018</v>
      </c>
      <c r="E35" s="78">
        <v>2</v>
      </c>
      <c r="F35" s="77" t="str">
        <f t="shared" si="0"/>
        <v>October</v>
      </c>
    </row>
    <row r="36" spans="1:6" x14ac:dyDescent="0.15">
      <c r="A36" s="77" t="s">
        <v>192</v>
      </c>
      <c r="B36" s="77" t="s">
        <v>58</v>
      </c>
      <c r="C36" s="77">
        <v>11</v>
      </c>
      <c r="D36" s="78">
        <v>2018</v>
      </c>
      <c r="E36" s="78">
        <v>1</v>
      </c>
      <c r="F36" s="77" t="str">
        <f t="shared" si="0"/>
        <v>November</v>
      </c>
    </row>
    <row r="37" spans="1:6" x14ac:dyDescent="0.15">
      <c r="A37" s="77" t="s">
        <v>192</v>
      </c>
      <c r="B37" s="77" t="s">
        <v>58</v>
      </c>
      <c r="C37" s="77">
        <v>12</v>
      </c>
      <c r="D37" s="78">
        <v>2018</v>
      </c>
      <c r="E37" s="78">
        <v>14</v>
      </c>
      <c r="F37" s="77" t="str">
        <f t="shared" si="0"/>
        <v>December</v>
      </c>
    </row>
    <row r="38" spans="1:6" x14ac:dyDescent="0.15">
      <c r="A38" s="77" t="s">
        <v>192</v>
      </c>
      <c r="B38" s="77" t="s">
        <v>58</v>
      </c>
      <c r="C38" s="77">
        <v>1</v>
      </c>
      <c r="D38" s="78">
        <v>2019</v>
      </c>
      <c r="E38" s="78">
        <v>1</v>
      </c>
      <c r="F38" s="77" t="str">
        <f t="shared" si="0"/>
        <v>January</v>
      </c>
    </row>
    <row r="39" spans="1:6" x14ac:dyDescent="0.15">
      <c r="A39" s="77" t="s">
        <v>192</v>
      </c>
      <c r="B39" s="77" t="s">
        <v>58</v>
      </c>
      <c r="C39" s="77">
        <v>2</v>
      </c>
      <c r="D39" s="78">
        <v>2019</v>
      </c>
      <c r="E39" s="78">
        <v>0</v>
      </c>
      <c r="F39" s="77" t="str">
        <f t="shared" si="0"/>
        <v>February</v>
      </c>
    </row>
    <row r="40" spans="1:6" x14ac:dyDescent="0.15">
      <c r="A40" s="77" t="s">
        <v>192</v>
      </c>
      <c r="B40" s="77" t="s">
        <v>58</v>
      </c>
      <c r="C40" s="77">
        <v>3</v>
      </c>
      <c r="D40" s="78">
        <v>2019</v>
      </c>
      <c r="E40" s="78">
        <v>5</v>
      </c>
      <c r="F40" s="77" t="str">
        <f t="shared" si="0"/>
        <v>March</v>
      </c>
    </row>
    <row r="41" spans="1:6" x14ac:dyDescent="0.15">
      <c r="A41" s="77" t="s">
        <v>192</v>
      </c>
      <c r="B41" s="77" t="s">
        <v>58</v>
      </c>
      <c r="C41" s="77">
        <v>4</v>
      </c>
      <c r="D41" s="78">
        <v>2019</v>
      </c>
      <c r="E41" s="78">
        <v>18</v>
      </c>
      <c r="F41" s="77" t="str">
        <f t="shared" si="0"/>
        <v>April</v>
      </c>
    </row>
    <row r="42" spans="1:6" x14ac:dyDescent="0.15">
      <c r="A42" s="77" t="s">
        <v>192</v>
      </c>
      <c r="B42" s="77" t="s">
        <v>58</v>
      </c>
      <c r="C42" s="77">
        <v>5</v>
      </c>
      <c r="D42" s="78">
        <v>2019</v>
      </c>
      <c r="E42" s="78">
        <v>42</v>
      </c>
      <c r="F42" s="77" t="str">
        <f t="shared" si="0"/>
        <v>May</v>
      </c>
    </row>
    <row r="43" spans="1:6" x14ac:dyDescent="0.15">
      <c r="A43" s="77" t="s">
        <v>192</v>
      </c>
      <c r="B43" s="77" t="s">
        <v>58</v>
      </c>
      <c r="C43" s="77">
        <v>6</v>
      </c>
      <c r="D43" s="78">
        <v>2019</v>
      </c>
      <c r="E43" s="78">
        <v>193</v>
      </c>
      <c r="F43" s="77" t="str">
        <f t="shared" si="0"/>
        <v>June</v>
      </c>
    </row>
    <row r="44" spans="1:6" x14ac:dyDescent="0.15">
      <c r="A44" s="77" t="s">
        <v>192</v>
      </c>
      <c r="B44" s="77" t="s">
        <v>58</v>
      </c>
      <c r="C44" s="77">
        <v>7</v>
      </c>
      <c r="D44" s="78">
        <v>2019</v>
      </c>
      <c r="E44" s="78">
        <v>162</v>
      </c>
      <c r="F44" s="77" t="str">
        <f t="shared" si="0"/>
        <v>July</v>
      </c>
    </row>
    <row r="45" spans="1:6" x14ac:dyDescent="0.15">
      <c r="A45" s="77" t="s">
        <v>192</v>
      </c>
      <c r="B45" s="77" t="s">
        <v>58</v>
      </c>
      <c r="C45" s="77">
        <v>8</v>
      </c>
      <c r="D45" s="78">
        <v>2019</v>
      </c>
      <c r="E45" s="78">
        <v>97</v>
      </c>
      <c r="F45" s="77" t="str">
        <f t="shared" si="0"/>
        <v>August</v>
      </c>
    </row>
    <row r="46" spans="1:6" x14ac:dyDescent="0.15">
      <c r="A46" s="77" t="s">
        <v>192</v>
      </c>
      <c r="B46" s="77" t="s">
        <v>58</v>
      </c>
      <c r="C46" s="77">
        <v>9</v>
      </c>
      <c r="D46" s="78">
        <v>2019</v>
      </c>
      <c r="E46" s="78">
        <v>346</v>
      </c>
      <c r="F46" s="77" t="str">
        <f t="shared" si="0"/>
        <v>September</v>
      </c>
    </row>
    <row r="47" spans="1:6" x14ac:dyDescent="0.15">
      <c r="A47" s="77" t="s">
        <v>192</v>
      </c>
      <c r="B47" s="77" t="s">
        <v>58</v>
      </c>
      <c r="C47" s="77">
        <v>10</v>
      </c>
      <c r="D47" s="78">
        <v>2019</v>
      </c>
      <c r="E47" s="78">
        <v>156</v>
      </c>
      <c r="F47" s="77" t="str">
        <f t="shared" si="0"/>
        <v>October</v>
      </c>
    </row>
    <row r="48" spans="1:6" x14ac:dyDescent="0.15">
      <c r="A48" s="77" t="s">
        <v>193</v>
      </c>
      <c r="B48" s="77" t="s">
        <v>71</v>
      </c>
      <c r="C48" s="77">
        <v>1</v>
      </c>
      <c r="D48" s="78">
        <v>2016</v>
      </c>
      <c r="E48" s="78">
        <v>96</v>
      </c>
      <c r="F48" s="77" t="str">
        <f t="shared" si="0"/>
        <v>January</v>
      </c>
    </row>
    <row r="49" spans="1:6" x14ac:dyDescent="0.15">
      <c r="A49" s="77" t="s">
        <v>193</v>
      </c>
      <c r="B49" s="77" t="s">
        <v>71</v>
      </c>
      <c r="C49" s="77">
        <v>2</v>
      </c>
      <c r="D49" s="78">
        <v>2016</v>
      </c>
      <c r="E49" s="78">
        <v>156</v>
      </c>
      <c r="F49" s="77" t="str">
        <f t="shared" si="0"/>
        <v>February</v>
      </c>
    </row>
    <row r="50" spans="1:6" x14ac:dyDescent="0.15">
      <c r="A50" s="77" t="s">
        <v>193</v>
      </c>
      <c r="B50" s="77" t="s">
        <v>71</v>
      </c>
      <c r="C50" s="77">
        <v>3</v>
      </c>
      <c r="D50" s="78">
        <v>2016</v>
      </c>
      <c r="E50" s="78">
        <v>192</v>
      </c>
      <c r="F50" s="77" t="str">
        <f t="shared" si="0"/>
        <v>March</v>
      </c>
    </row>
    <row r="51" spans="1:6" x14ac:dyDescent="0.15">
      <c r="A51" s="77" t="s">
        <v>193</v>
      </c>
      <c r="B51" s="77" t="s">
        <v>71</v>
      </c>
      <c r="C51" s="77">
        <v>4</v>
      </c>
      <c r="D51" s="78">
        <v>2016</v>
      </c>
      <c r="E51" s="78">
        <v>114</v>
      </c>
      <c r="F51" s="77" t="str">
        <f t="shared" si="0"/>
        <v>April</v>
      </c>
    </row>
    <row r="52" spans="1:6" x14ac:dyDescent="0.15">
      <c r="A52" s="77" t="s">
        <v>193</v>
      </c>
      <c r="B52" s="77" t="s">
        <v>71</v>
      </c>
      <c r="C52" s="77">
        <v>5</v>
      </c>
      <c r="D52" s="78">
        <v>2016</v>
      </c>
      <c r="E52" s="78">
        <v>219</v>
      </c>
      <c r="F52" s="77" t="str">
        <f t="shared" si="0"/>
        <v>May</v>
      </c>
    </row>
    <row r="53" spans="1:6" x14ac:dyDescent="0.15">
      <c r="A53" s="77" t="s">
        <v>193</v>
      </c>
      <c r="B53" s="77" t="s">
        <v>71</v>
      </c>
      <c r="C53" s="77">
        <v>6</v>
      </c>
      <c r="D53" s="78">
        <v>2016</v>
      </c>
      <c r="E53" s="78">
        <v>687</v>
      </c>
      <c r="F53" s="77" t="str">
        <f t="shared" si="0"/>
        <v>June</v>
      </c>
    </row>
    <row r="54" spans="1:6" x14ac:dyDescent="0.15">
      <c r="A54" s="77" t="s">
        <v>193</v>
      </c>
      <c r="B54" s="77" t="s">
        <v>71</v>
      </c>
      <c r="C54" s="77">
        <v>7</v>
      </c>
      <c r="D54" s="78">
        <v>2016</v>
      </c>
      <c r="E54" s="78">
        <v>277</v>
      </c>
      <c r="F54" s="77" t="str">
        <f t="shared" si="0"/>
        <v>July</v>
      </c>
    </row>
    <row r="55" spans="1:6" x14ac:dyDescent="0.15">
      <c r="A55" s="77" t="s">
        <v>193</v>
      </c>
      <c r="B55" s="77" t="s">
        <v>71</v>
      </c>
      <c r="C55" s="77">
        <v>8</v>
      </c>
      <c r="D55" s="78">
        <v>2016</v>
      </c>
      <c r="E55" s="78">
        <v>229</v>
      </c>
      <c r="F55" s="77" t="str">
        <f t="shared" si="0"/>
        <v>August</v>
      </c>
    </row>
    <row r="56" spans="1:6" x14ac:dyDescent="0.15">
      <c r="A56" s="77" t="s">
        <v>193</v>
      </c>
      <c r="B56" s="77" t="s">
        <v>71</v>
      </c>
      <c r="C56" s="77">
        <v>9</v>
      </c>
      <c r="D56" s="78">
        <v>2016</v>
      </c>
      <c r="E56" s="78">
        <v>356</v>
      </c>
      <c r="F56" s="77" t="str">
        <f t="shared" si="0"/>
        <v>September</v>
      </c>
    </row>
    <row r="57" spans="1:6" x14ac:dyDescent="0.15">
      <c r="A57" s="77" t="s">
        <v>193</v>
      </c>
      <c r="B57" s="77" t="s">
        <v>71</v>
      </c>
      <c r="C57" s="77">
        <v>10</v>
      </c>
      <c r="D57" s="78">
        <v>2016</v>
      </c>
      <c r="E57" s="78">
        <v>437</v>
      </c>
      <c r="F57" s="77" t="str">
        <f t="shared" si="0"/>
        <v>October</v>
      </c>
    </row>
    <row r="58" spans="1:6" x14ac:dyDescent="0.15">
      <c r="A58" s="77" t="s">
        <v>193</v>
      </c>
      <c r="B58" s="77" t="s">
        <v>71</v>
      </c>
      <c r="C58" s="77">
        <v>11</v>
      </c>
      <c r="D58" s="78">
        <v>2016</v>
      </c>
      <c r="E58" s="78">
        <v>186</v>
      </c>
      <c r="F58" s="77" t="str">
        <f t="shared" si="0"/>
        <v>November</v>
      </c>
    </row>
    <row r="59" spans="1:6" x14ac:dyDescent="0.15">
      <c r="A59" s="77" t="s">
        <v>193</v>
      </c>
      <c r="B59" s="77" t="s">
        <v>71</v>
      </c>
      <c r="C59" s="77">
        <v>12</v>
      </c>
      <c r="D59" s="78">
        <v>2016</v>
      </c>
      <c r="E59" s="78">
        <v>150</v>
      </c>
      <c r="F59" s="77" t="str">
        <f t="shared" si="0"/>
        <v>December</v>
      </c>
    </row>
    <row r="60" spans="1:6" x14ac:dyDescent="0.15">
      <c r="A60" s="77" t="s">
        <v>193</v>
      </c>
      <c r="B60" s="77" t="s">
        <v>71</v>
      </c>
      <c r="C60" s="77">
        <v>1</v>
      </c>
      <c r="D60" s="78">
        <v>2017</v>
      </c>
      <c r="E60" s="78">
        <v>117</v>
      </c>
      <c r="F60" s="77" t="str">
        <f t="shared" si="0"/>
        <v>January</v>
      </c>
    </row>
    <row r="61" spans="1:6" x14ac:dyDescent="0.15">
      <c r="A61" s="77" t="s">
        <v>193</v>
      </c>
      <c r="B61" s="77" t="s">
        <v>71</v>
      </c>
      <c r="C61" s="77">
        <v>2</v>
      </c>
      <c r="D61" s="78">
        <v>2017</v>
      </c>
      <c r="E61" s="78">
        <v>141</v>
      </c>
      <c r="F61" s="77" t="str">
        <f t="shared" si="0"/>
        <v>February</v>
      </c>
    </row>
    <row r="62" spans="1:6" x14ac:dyDescent="0.15">
      <c r="A62" s="77" t="s">
        <v>193</v>
      </c>
      <c r="B62" s="77" t="s">
        <v>71</v>
      </c>
      <c r="C62" s="77">
        <v>3</v>
      </c>
      <c r="D62" s="78">
        <v>2017</v>
      </c>
      <c r="E62" s="78">
        <v>157</v>
      </c>
      <c r="F62" s="77" t="str">
        <f t="shared" si="0"/>
        <v>March</v>
      </c>
    </row>
    <row r="63" spans="1:6" x14ac:dyDescent="0.15">
      <c r="A63" s="77" t="s">
        <v>193</v>
      </c>
      <c r="B63" s="77" t="s">
        <v>71</v>
      </c>
      <c r="C63" s="77">
        <v>4</v>
      </c>
      <c r="D63" s="78">
        <v>2017</v>
      </c>
      <c r="E63" s="78">
        <v>199</v>
      </c>
      <c r="F63" s="77" t="str">
        <f t="shared" si="0"/>
        <v>April</v>
      </c>
    </row>
    <row r="64" spans="1:6" x14ac:dyDescent="0.15">
      <c r="A64" s="77" t="s">
        <v>193</v>
      </c>
      <c r="B64" s="77" t="s">
        <v>71</v>
      </c>
      <c r="C64" s="77">
        <v>5</v>
      </c>
      <c r="D64" s="78">
        <v>2017</v>
      </c>
      <c r="E64" s="78">
        <v>415</v>
      </c>
      <c r="F64" s="77" t="str">
        <f t="shared" si="0"/>
        <v>May</v>
      </c>
    </row>
    <row r="65" spans="1:6" x14ac:dyDescent="0.15">
      <c r="A65" s="77" t="s">
        <v>193</v>
      </c>
      <c r="B65" s="77" t="s">
        <v>71</v>
      </c>
      <c r="C65" s="77">
        <v>6</v>
      </c>
      <c r="D65" s="78">
        <v>2017</v>
      </c>
      <c r="E65" s="78">
        <v>638</v>
      </c>
      <c r="F65" s="77" t="str">
        <f t="shared" si="0"/>
        <v>June</v>
      </c>
    </row>
    <row r="66" spans="1:6" x14ac:dyDescent="0.15">
      <c r="A66" s="77" t="s">
        <v>193</v>
      </c>
      <c r="B66" s="77" t="s">
        <v>71</v>
      </c>
      <c r="C66" s="77">
        <v>7</v>
      </c>
      <c r="D66" s="78">
        <v>2017</v>
      </c>
      <c r="E66" s="78">
        <v>324</v>
      </c>
      <c r="F66" s="77" t="str">
        <f t="shared" si="0"/>
        <v>July</v>
      </c>
    </row>
    <row r="67" spans="1:6" x14ac:dyDescent="0.15">
      <c r="A67" s="77" t="s">
        <v>193</v>
      </c>
      <c r="B67" s="77" t="s">
        <v>71</v>
      </c>
      <c r="C67" s="77">
        <v>8</v>
      </c>
      <c r="D67" s="78">
        <v>2017</v>
      </c>
      <c r="E67" s="78">
        <v>139</v>
      </c>
      <c r="F67" s="77" t="str">
        <f t="shared" ref="F67:F130" si="1">TEXT(DATE(2000,C67,1),"MMMM")</f>
        <v>August</v>
      </c>
    </row>
    <row r="68" spans="1:6" x14ac:dyDescent="0.15">
      <c r="A68" s="77" t="s">
        <v>193</v>
      </c>
      <c r="B68" s="77" t="s">
        <v>71</v>
      </c>
      <c r="C68" s="77">
        <v>9</v>
      </c>
      <c r="D68" s="78">
        <v>2017</v>
      </c>
      <c r="E68" s="78">
        <v>239</v>
      </c>
      <c r="F68" s="77" t="str">
        <f t="shared" si="1"/>
        <v>September</v>
      </c>
    </row>
    <row r="69" spans="1:6" x14ac:dyDescent="0.15">
      <c r="A69" s="77" t="s">
        <v>193</v>
      </c>
      <c r="B69" s="77" t="s">
        <v>71</v>
      </c>
      <c r="C69" s="77">
        <v>10</v>
      </c>
      <c r="D69" s="78">
        <v>2017</v>
      </c>
      <c r="E69" s="78">
        <v>88</v>
      </c>
      <c r="F69" s="77" t="str">
        <f t="shared" si="1"/>
        <v>October</v>
      </c>
    </row>
    <row r="70" spans="1:6" x14ac:dyDescent="0.15">
      <c r="A70" s="77" t="s">
        <v>193</v>
      </c>
      <c r="B70" s="77" t="s">
        <v>71</v>
      </c>
      <c r="C70" s="77">
        <v>11</v>
      </c>
      <c r="D70" s="78">
        <v>2017</v>
      </c>
      <c r="E70" s="78">
        <v>77</v>
      </c>
      <c r="F70" s="77" t="str">
        <f t="shared" si="1"/>
        <v>November</v>
      </c>
    </row>
    <row r="71" spans="1:6" x14ac:dyDescent="0.15">
      <c r="A71" s="77" t="s">
        <v>193</v>
      </c>
      <c r="B71" s="77" t="s">
        <v>71</v>
      </c>
      <c r="C71" s="77">
        <v>12</v>
      </c>
      <c r="D71" s="78">
        <v>2017</v>
      </c>
      <c r="E71" s="78">
        <v>50</v>
      </c>
      <c r="F71" s="77" t="str">
        <f t="shared" si="1"/>
        <v>December</v>
      </c>
    </row>
    <row r="72" spans="1:6" x14ac:dyDescent="0.15">
      <c r="A72" s="77" t="s">
        <v>193</v>
      </c>
      <c r="B72" s="77" t="s">
        <v>71</v>
      </c>
      <c r="C72" s="77">
        <v>1</v>
      </c>
      <c r="D72" s="78">
        <v>2018</v>
      </c>
      <c r="E72" s="78">
        <v>93</v>
      </c>
      <c r="F72" s="77" t="str">
        <f t="shared" si="1"/>
        <v>January</v>
      </c>
    </row>
    <row r="73" spans="1:6" x14ac:dyDescent="0.15">
      <c r="A73" s="77" t="s">
        <v>193</v>
      </c>
      <c r="B73" s="77" t="s">
        <v>71</v>
      </c>
      <c r="C73" s="77">
        <v>2</v>
      </c>
      <c r="D73" s="78">
        <v>2018</v>
      </c>
      <c r="E73" s="78">
        <v>11</v>
      </c>
      <c r="F73" s="77" t="str">
        <f t="shared" si="1"/>
        <v>February</v>
      </c>
    </row>
    <row r="74" spans="1:6" x14ac:dyDescent="0.15">
      <c r="A74" s="77" t="s">
        <v>193</v>
      </c>
      <c r="B74" s="77" t="s">
        <v>71</v>
      </c>
      <c r="C74" s="77">
        <v>3</v>
      </c>
      <c r="D74" s="78">
        <v>2018</v>
      </c>
      <c r="E74" s="78">
        <v>7</v>
      </c>
      <c r="F74" s="77" t="str">
        <f t="shared" si="1"/>
        <v>March</v>
      </c>
    </row>
    <row r="75" spans="1:6" x14ac:dyDescent="0.15">
      <c r="A75" s="77" t="s">
        <v>193</v>
      </c>
      <c r="B75" s="77" t="s">
        <v>71</v>
      </c>
      <c r="C75" s="77">
        <v>4</v>
      </c>
      <c r="D75" s="78">
        <v>2018</v>
      </c>
      <c r="E75" s="78">
        <v>61</v>
      </c>
      <c r="F75" s="77" t="str">
        <f t="shared" si="1"/>
        <v>April</v>
      </c>
    </row>
    <row r="76" spans="1:6" x14ac:dyDescent="0.15">
      <c r="A76" s="77" t="s">
        <v>193</v>
      </c>
      <c r="B76" s="77" t="s">
        <v>71</v>
      </c>
      <c r="C76" s="77">
        <v>5</v>
      </c>
      <c r="D76" s="78">
        <v>2018</v>
      </c>
      <c r="E76" s="78">
        <v>116</v>
      </c>
      <c r="F76" s="77" t="str">
        <f t="shared" si="1"/>
        <v>May</v>
      </c>
    </row>
    <row r="77" spans="1:6" x14ac:dyDescent="0.15">
      <c r="A77" s="77" t="s">
        <v>193</v>
      </c>
      <c r="B77" s="77" t="s">
        <v>71</v>
      </c>
      <c r="C77" s="77">
        <v>6</v>
      </c>
      <c r="D77" s="78">
        <v>2018</v>
      </c>
      <c r="E77" s="78">
        <v>8</v>
      </c>
      <c r="F77" s="77" t="str">
        <f t="shared" si="1"/>
        <v>June</v>
      </c>
    </row>
    <row r="78" spans="1:6" x14ac:dyDescent="0.15">
      <c r="A78" s="77" t="s">
        <v>193</v>
      </c>
      <c r="B78" s="77" t="s">
        <v>71</v>
      </c>
      <c r="C78" s="77">
        <v>7</v>
      </c>
      <c r="D78" s="78">
        <v>2018</v>
      </c>
      <c r="E78" s="78">
        <v>19</v>
      </c>
      <c r="F78" s="77" t="str">
        <f t="shared" si="1"/>
        <v>July</v>
      </c>
    </row>
    <row r="79" spans="1:6" x14ac:dyDescent="0.15">
      <c r="A79" s="77" t="s">
        <v>193</v>
      </c>
      <c r="B79" s="77" t="s">
        <v>71</v>
      </c>
      <c r="C79" s="77">
        <v>8</v>
      </c>
      <c r="D79" s="78">
        <v>2018</v>
      </c>
      <c r="E79" s="78">
        <v>0</v>
      </c>
      <c r="F79" s="77" t="str">
        <f t="shared" si="1"/>
        <v>August</v>
      </c>
    </row>
    <row r="80" spans="1:6" x14ac:dyDescent="0.15">
      <c r="A80" s="77" t="s">
        <v>193</v>
      </c>
      <c r="B80" s="77" t="s">
        <v>71</v>
      </c>
      <c r="C80" s="77">
        <v>9</v>
      </c>
      <c r="D80" s="78">
        <v>2018</v>
      </c>
      <c r="E80" s="78">
        <v>3</v>
      </c>
      <c r="F80" s="77" t="str">
        <f t="shared" si="1"/>
        <v>September</v>
      </c>
    </row>
    <row r="81" spans="1:6" x14ac:dyDescent="0.15">
      <c r="A81" s="77" t="s">
        <v>193</v>
      </c>
      <c r="B81" s="77" t="s">
        <v>71</v>
      </c>
      <c r="C81" s="77">
        <v>10</v>
      </c>
      <c r="D81" s="78">
        <v>2018</v>
      </c>
      <c r="E81" s="78">
        <v>5</v>
      </c>
      <c r="F81" s="77" t="str">
        <f t="shared" si="1"/>
        <v>October</v>
      </c>
    </row>
    <row r="82" spans="1:6" x14ac:dyDescent="0.15">
      <c r="A82" s="77" t="s">
        <v>193</v>
      </c>
      <c r="B82" s="77" t="s">
        <v>71</v>
      </c>
      <c r="C82" s="77">
        <v>11</v>
      </c>
      <c r="D82" s="78">
        <v>2018</v>
      </c>
      <c r="E82" s="78">
        <v>2</v>
      </c>
      <c r="F82" s="77" t="str">
        <f t="shared" si="1"/>
        <v>November</v>
      </c>
    </row>
    <row r="83" spans="1:6" x14ac:dyDescent="0.15">
      <c r="A83" s="77" t="s">
        <v>193</v>
      </c>
      <c r="B83" s="77" t="s">
        <v>71</v>
      </c>
      <c r="C83" s="77">
        <v>12</v>
      </c>
      <c r="D83" s="78">
        <v>2018</v>
      </c>
      <c r="E83" s="78">
        <v>0</v>
      </c>
      <c r="F83" s="77" t="str">
        <f t="shared" si="1"/>
        <v>December</v>
      </c>
    </row>
    <row r="84" spans="1:6" x14ac:dyDescent="0.15">
      <c r="A84" s="77" t="s">
        <v>193</v>
      </c>
      <c r="B84" s="77" t="s">
        <v>71</v>
      </c>
      <c r="C84" s="77">
        <v>1</v>
      </c>
      <c r="D84" s="78">
        <v>2019</v>
      </c>
      <c r="E84" s="78">
        <v>0</v>
      </c>
      <c r="F84" s="77" t="str">
        <f t="shared" si="1"/>
        <v>January</v>
      </c>
    </row>
    <row r="85" spans="1:6" x14ac:dyDescent="0.15">
      <c r="A85" s="77" t="s">
        <v>193</v>
      </c>
      <c r="B85" s="77" t="s">
        <v>71</v>
      </c>
      <c r="C85" s="77">
        <v>2</v>
      </c>
      <c r="D85" s="78">
        <v>2019</v>
      </c>
      <c r="E85" s="78">
        <v>0</v>
      </c>
      <c r="F85" s="77" t="str">
        <f t="shared" si="1"/>
        <v>February</v>
      </c>
    </row>
    <row r="86" spans="1:6" x14ac:dyDescent="0.15">
      <c r="A86" s="77" t="s">
        <v>193</v>
      </c>
      <c r="B86" s="77" t="s">
        <v>71</v>
      </c>
      <c r="C86" s="77">
        <v>3</v>
      </c>
      <c r="D86" s="78">
        <v>2019</v>
      </c>
      <c r="E86" s="78">
        <v>5</v>
      </c>
      <c r="F86" s="77" t="str">
        <f t="shared" si="1"/>
        <v>March</v>
      </c>
    </row>
    <row r="87" spans="1:6" x14ac:dyDescent="0.15">
      <c r="A87" s="77" t="s">
        <v>193</v>
      </c>
      <c r="B87" s="77" t="s">
        <v>71</v>
      </c>
      <c r="C87" s="77">
        <v>4</v>
      </c>
      <c r="D87" s="78">
        <v>2019</v>
      </c>
      <c r="E87" s="78">
        <v>0</v>
      </c>
      <c r="F87" s="77" t="str">
        <f t="shared" si="1"/>
        <v>April</v>
      </c>
    </row>
    <row r="88" spans="1:6" x14ac:dyDescent="0.15">
      <c r="A88" s="77" t="s">
        <v>193</v>
      </c>
      <c r="B88" s="77" t="s">
        <v>71</v>
      </c>
      <c r="C88" s="77">
        <v>5</v>
      </c>
      <c r="D88" s="78">
        <v>2019</v>
      </c>
      <c r="E88" s="78">
        <v>12</v>
      </c>
      <c r="F88" s="77" t="str">
        <f t="shared" si="1"/>
        <v>May</v>
      </c>
    </row>
    <row r="89" spans="1:6" x14ac:dyDescent="0.15">
      <c r="A89" s="77" t="s">
        <v>193</v>
      </c>
      <c r="B89" s="77" t="s">
        <v>71</v>
      </c>
      <c r="C89" s="77">
        <v>6</v>
      </c>
      <c r="D89" s="78">
        <v>2019</v>
      </c>
      <c r="E89" s="78">
        <v>24</v>
      </c>
      <c r="F89" s="77" t="str">
        <f t="shared" si="1"/>
        <v>June</v>
      </c>
    </row>
    <row r="90" spans="1:6" x14ac:dyDescent="0.15">
      <c r="A90" s="77" t="s">
        <v>193</v>
      </c>
      <c r="B90" s="77" t="s">
        <v>71</v>
      </c>
      <c r="C90" s="77">
        <v>7</v>
      </c>
      <c r="D90" s="78">
        <v>2019</v>
      </c>
      <c r="E90" s="78">
        <v>27</v>
      </c>
      <c r="F90" s="77" t="str">
        <f t="shared" si="1"/>
        <v>July</v>
      </c>
    </row>
    <row r="91" spans="1:6" x14ac:dyDescent="0.15">
      <c r="A91" s="77" t="s">
        <v>193</v>
      </c>
      <c r="B91" s="77" t="s">
        <v>71</v>
      </c>
      <c r="C91" s="77">
        <v>8</v>
      </c>
      <c r="D91" s="78">
        <v>2019</v>
      </c>
      <c r="E91" s="78">
        <v>5</v>
      </c>
      <c r="F91" s="77" t="str">
        <f t="shared" si="1"/>
        <v>August</v>
      </c>
    </row>
    <row r="92" spans="1:6" x14ac:dyDescent="0.15">
      <c r="A92" s="77" t="s">
        <v>193</v>
      </c>
      <c r="B92" s="77" t="s">
        <v>71</v>
      </c>
      <c r="C92" s="77">
        <v>9</v>
      </c>
      <c r="D92" s="78">
        <v>2019</v>
      </c>
      <c r="E92" s="78">
        <v>37</v>
      </c>
      <c r="F92" s="77" t="str">
        <f t="shared" si="1"/>
        <v>September</v>
      </c>
    </row>
    <row r="93" spans="1:6" x14ac:dyDescent="0.15">
      <c r="A93" s="77" t="s">
        <v>193</v>
      </c>
      <c r="B93" s="77" t="s">
        <v>71</v>
      </c>
      <c r="C93" s="77">
        <v>10</v>
      </c>
      <c r="D93" s="78">
        <v>2019</v>
      </c>
      <c r="E93" s="78">
        <v>39</v>
      </c>
      <c r="F93" s="77" t="str">
        <f t="shared" si="1"/>
        <v>October</v>
      </c>
    </row>
    <row r="94" spans="1:6" x14ac:dyDescent="0.15">
      <c r="A94" s="77" t="s">
        <v>194</v>
      </c>
      <c r="B94" s="77" t="s">
        <v>73</v>
      </c>
      <c r="C94" s="77">
        <v>1</v>
      </c>
      <c r="D94" s="78">
        <v>2016</v>
      </c>
      <c r="E94" s="78">
        <v>676</v>
      </c>
      <c r="F94" s="77" t="str">
        <f t="shared" si="1"/>
        <v>January</v>
      </c>
    </row>
    <row r="95" spans="1:6" x14ac:dyDescent="0.15">
      <c r="A95" s="77" t="s">
        <v>194</v>
      </c>
      <c r="B95" s="77" t="s">
        <v>73</v>
      </c>
      <c r="C95" s="77">
        <v>2</v>
      </c>
      <c r="D95" s="78">
        <v>2016</v>
      </c>
      <c r="E95" s="78">
        <v>726</v>
      </c>
      <c r="F95" s="77" t="str">
        <f t="shared" si="1"/>
        <v>February</v>
      </c>
    </row>
    <row r="96" spans="1:6" x14ac:dyDescent="0.15">
      <c r="A96" s="77" t="s">
        <v>194</v>
      </c>
      <c r="B96" s="77" t="s">
        <v>73</v>
      </c>
      <c r="C96" s="77">
        <v>3</v>
      </c>
      <c r="D96" s="78">
        <v>2016</v>
      </c>
      <c r="E96" s="78">
        <v>868</v>
      </c>
      <c r="F96" s="77" t="str">
        <f t="shared" si="1"/>
        <v>March</v>
      </c>
    </row>
    <row r="97" spans="1:6" x14ac:dyDescent="0.15">
      <c r="A97" s="77" t="s">
        <v>194</v>
      </c>
      <c r="B97" s="77" t="s">
        <v>73</v>
      </c>
      <c r="C97" s="77">
        <v>4</v>
      </c>
      <c r="D97" s="78">
        <v>2016</v>
      </c>
      <c r="E97" s="78">
        <v>631</v>
      </c>
      <c r="F97" s="77" t="str">
        <f t="shared" si="1"/>
        <v>April</v>
      </c>
    </row>
    <row r="98" spans="1:6" x14ac:dyDescent="0.15">
      <c r="A98" s="77" t="s">
        <v>194</v>
      </c>
      <c r="B98" s="77" t="s">
        <v>73</v>
      </c>
      <c r="C98" s="77">
        <v>5</v>
      </c>
      <c r="D98" s="78">
        <v>2016</v>
      </c>
      <c r="E98" s="78">
        <v>881</v>
      </c>
      <c r="F98" s="77" t="str">
        <f t="shared" si="1"/>
        <v>May</v>
      </c>
    </row>
    <row r="99" spans="1:6" x14ac:dyDescent="0.15">
      <c r="A99" s="77" t="s">
        <v>194</v>
      </c>
      <c r="B99" s="77" t="s">
        <v>73</v>
      </c>
      <c r="C99" s="77">
        <v>6</v>
      </c>
      <c r="D99" s="78">
        <v>2016</v>
      </c>
      <c r="E99" s="78">
        <v>1908</v>
      </c>
      <c r="F99" s="77" t="str">
        <f t="shared" si="1"/>
        <v>June</v>
      </c>
    </row>
    <row r="100" spans="1:6" x14ac:dyDescent="0.15">
      <c r="A100" s="77" t="s">
        <v>194</v>
      </c>
      <c r="B100" s="77" t="s">
        <v>73</v>
      </c>
      <c r="C100" s="77">
        <v>7</v>
      </c>
      <c r="D100" s="78">
        <v>2016</v>
      </c>
      <c r="E100" s="78">
        <v>1165</v>
      </c>
      <c r="F100" s="77" t="str">
        <f t="shared" si="1"/>
        <v>July</v>
      </c>
    </row>
    <row r="101" spans="1:6" x14ac:dyDescent="0.15">
      <c r="A101" s="77" t="s">
        <v>194</v>
      </c>
      <c r="B101" s="77" t="s">
        <v>73</v>
      </c>
      <c r="C101" s="77">
        <v>8</v>
      </c>
      <c r="D101" s="78">
        <v>2016</v>
      </c>
      <c r="E101" s="78">
        <v>895</v>
      </c>
      <c r="F101" s="77" t="str">
        <f t="shared" si="1"/>
        <v>August</v>
      </c>
    </row>
    <row r="102" spans="1:6" x14ac:dyDescent="0.15">
      <c r="A102" s="77" t="s">
        <v>194</v>
      </c>
      <c r="B102" s="77" t="s">
        <v>73</v>
      </c>
      <c r="C102" s="77">
        <v>9</v>
      </c>
      <c r="D102" s="78">
        <v>2016</v>
      </c>
      <c r="E102" s="78">
        <v>995</v>
      </c>
      <c r="F102" s="77" t="str">
        <f t="shared" si="1"/>
        <v>September</v>
      </c>
    </row>
    <row r="103" spans="1:6" x14ac:dyDescent="0.15">
      <c r="A103" s="77" t="s">
        <v>194</v>
      </c>
      <c r="B103" s="77" t="s">
        <v>73</v>
      </c>
      <c r="C103" s="77">
        <v>10</v>
      </c>
      <c r="D103" s="77">
        <v>2016</v>
      </c>
      <c r="E103" s="77">
        <v>1744</v>
      </c>
      <c r="F103" s="77" t="str">
        <f t="shared" si="1"/>
        <v>October</v>
      </c>
    </row>
    <row r="104" spans="1:6" x14ac:dyDescent="0.15">
      <c r="A104" s="77" t="s">
        <v>194</v>
      </c>
      <c r="B104" s="77" t="s">
        <v>73</v>
      </c>
      <c r="C104" s="77">
        <v>11</v>
      </c>
      <c r="D104" s="77">
        <v>2016</v>
      </c>
      <c r="E104" s="77">
        <v>895</v>
      </c>
      <c r="F104" s="77" t="str">
        <f t="shared" si="1"/>
        <v>November</v>
      </c>
    </row>
    <row r="105" spans="1:6" x14ac:dyDescent="0.15">
      <c r="A105" s="77" t="s">
        <v>194</v>
      </c>
      <c r="B105" s="77" t="s">
        <v>73</v>
      </c>
      <c r="C105" s="77">
        <v>12</v>
      </c>
      <c r="D105" s="77">
        <v>2016</v>
      </c>
      <c r="E105" s="77">
        <v>545</v>
      </c>
      <c r="F105" s="77" t="str">
        <f t="shared" si="1"/>
        <v>December</v>
      </c>
    </row>
    <row r="106" spans="1:6" x14ac:dyDescent="0.15">
      <c r="A106" s="77" t="s">
        <v>194</v>
      </c>
      <c r="B106" s="77" t="s">
        <v>73</v>
      </c>
      <c r="C106" s="77">
        <v>1</v>
      </c>
      <c r="D106" s="77">
        <v>2017</v>
      </c>
      <c r="E106" s="77">
        <v>359</v>
      </c>
      <c r="F106" s="77" t="str">
        <f t="shared" si="1"/>
        <v>January</v>
      </c>
    </row>
    <row r="107" spans="1:6" x14ac:dyDescent="0.15">
      <c r="A107" s="77" t="s">
        <v>194</v>
      </c>
      <c r="B107" s="77" t="s">
        <v>73</v>
      </c>
      <c r="C107" s="77">
        <v>2</v>
      </c>
      <c r="D107" s="77">
        <v>2017</v>
      </c>
      <c r="E107" s="77">
        <v>885</v>
      </c>
      <c r="F107" s="77" t="str">
        <f t="shared" si="1"/>
        <v>February</v>
      </c>
    </row>
    <row r="108" spans="1:6" x14ac:dyDescent="0.15">
      <c r="A108" s="77" t="s">
        <v>194</v>
      </c>
      <c r="B108" s="77" t="s">
        <v>73</v>
      </c>
      <c r="C108" s="77">
        <v>3</v>
      </c>
      <c r="D108" s="77">
        <v>2017</v>
      </c>
      <c r="E108" s="77">
        <v>988</v>
      </c>
      <c r="F108" s="77" t="str">
        <f t="shared" si="1"/>
        <v>March</v>
      </c>
    </row>
    <row r="109" spans="1:6" x14ac:dyDescent="0.15">
      <c r="A109" s="77" t="s">
        <v>194</v>
      </c>
      <c r="B109" s="77" t="s">
        <v>73</v>
      </c>
      <c r="C109" s="77">
        <v>4</v>
      </c>
      <c r="D109" s="77">
        <v>2017</v>
      </c>
      <c r="E109" s="77">
        <v>618</v>
      </c>
      <c r="F109" s="77" t="str">
        <f t="shared" si="1"/>
        <v>April</v>
      </c>
    </row>
    <row r="110" spans="1:6" x14ac:dyDescent="0.15">
      <c r="A110" s="77" t="s">
        <v>194</v>
      </c>
      <c r="B110" s="77" t="s">
        <v>73</v>
      </c>
      <c r="C110" s="77">
        <v>5</v>
      </c>
      <c r="D110" s="77">
        <v>2017</v>
      </c>
      <c r="E110" s="77">
        <v>1161</v>
      </c>
      <c r="F110" s="77" t="str">
        <f t="shared" si="1"/>
        <v>May</v>
      </c>
    </row>
    <row r="111" spans="1:6" x14ac:dyDescent="0.15">
      <c r="A111" s="77" t="s">
        <v>194</v>
      </c>
      <c r="B111" s="77" t="s">
        <v>73</v>
      </c>
      <c r="C111" s="77">
        <v>6</v>
      </c>
      <c r="D111" s="77">
        <v>2017</v>
      </c>
      <c r="E111" s="77">
        <v>909</v>
      </c>
      <c r="F111" s="77" t="str">
        <f t="shared" si="1"/>
        <v>June</v>
      </c>
    </row>
    <row r="112" spans="1:6" x14ac:dyDescent="0.15">
      <c r="A112" s="77" t="s">
        <v>194</v>
      </c>
      <c r="B112" s="77" t="s">
        <v>73</v>
      </c>
      <c r="C112" s="77">
        <v>7</v>
      </c>
      <c r="D112" s="77">
        <v>2017</v>
      </c>
      <c r="E112" s="77">
        <v>545</v>
      </c>
      <c r="F112" s="77" t="str">
        <f t="shared" si="1"/>
        <v>July</v>
      </c>
    </row>
    <row r="113" spans="1:6" x14ac:dyDescent="0.15">
      <c r="A113" s="77" t="s">
        <v>194</v>
      </c>
      <c r="B113" s="77" t="s">
        <v>73</v>
      </c>
      <c r="C113" s="77">
        <v>8</v>
      </c>
      <c r="D113" s="77">
        <v>2017</v>
      </c>
      <c r="E113" s="77">
        <v>60</v>
      </c>
      <c r="F113" s="77" t="str">
        <f t="shared" si="1"/>
        <v>August</v>
      </c>
    </row>
    <row r="114" spans="1:6" x14ac:dyDescent="0.15">
      <c r="A114" s="77" t="s">
        <v>194</v>
      </c>
      <c r="B114" s="77" t="s">
        <v>73</v>
      </c>
      <c r="C114" s="77">
        <v>9</v>
      </c>
      <c r="D114" s="77">
        <v>2017</v>
      </c>
      <c r="E114" s="77">
        <v>124</v>
      </c>
      <c r="F114" s="77" t="str">
        <f t="shared" si="1"/>
        <v>September</v>
      </c>
    </row>
    <row r="115" spans="1:6" x14ac:dyDescent="0.15">
      <c r="A115" s="77" t="s">
        <v>194</v>
      </c>
      <c r="B115" s="77" t="s">
        <v>73</v>
      </c>
      <c r="C115" s="77">
        <v>10</v>
      </c>
      <c r="D115" s="77">
        <v>2017</v>
      </c>
      <c r="E115" s="77">
        <v>42</v>
      </c>
      <c r="F115" s="77" t="str">
        <f t="shared" si="1"/>
        <v>October</v>
      </c>
    </row>
    <row r="116" spans="1:6" x14ac:dyDescent="0.15">
      <c r="A116" s="77" t="s">
        <v>194</v>
      </c>
      <c r="B116" s="77" t="s">
        <v>73</v>
      </c>
      <c r="C116" s="77">
        <v>11</v>
      </c>
      <c r="D116" s="77">
        <v>2017</v>
      </c>
      <c r="E116" s="77">
        <v>83</v>
      </c>
      <c r="F116" s="77" t="str">
        <f t="shared" si="1"/>
        <v>November</v>
      </c>
    </row>
    <row r="117" spans="1:6" x14ac:dyDescent="0.15">
      <c r="A117" s="77" t="s">
        <v>194</v>
      </c>
      <c r="B117" s="77" t="s">
        <v>73</v>
      </c>
      <c r="C117" s="77">
        <v>12</v>
      </c>
      <c r="D117" s="77">
        <v>2017</v>
      </c>
      <c r="E117" s="77">
        <v>34</v>
      </c>
      <c r="F117" s="77" t="str">
        <f t="shared" si="1"/>
        <v>December</v>
      </c>
    </row>
    <row r="118" spans="1:6" x14ac:dyDescent="0.15">
      <c r="A118" s="77" t="s">
        <v>194</v>
      </c>
      <c r="B118" s="77" t="s">
        <v>73</v>
      </c>
      <c r="C118" s="77">
        <v>1</v>
      </c>
      <c r="D118" s="77">
        <v>2018</v>
      </c>
      <c r="E118" s="77">
        <v>92</v>
      </c>
      <c r="F118" s="77" t="str">
        <f t="shared" si="1"/>
        <v>January</v>
      </c>
    </row>
    <row r="119" spans="1:6" x14ac:dyDescent="0.15">
      <c r="A119" s="77" t="s">
        <v>194</v>
      </c>
      <c r="B119" s="77" t="s">
        <v>73</v>
      </c>
      <c r="C119" s="77">
        <v>2</v>
      </c>
      <c r="D119" s="77">
        <v>2018</v>
      </c>
      <c r="E119" s="77">
        <v>17</v>
      </c>
      <c r="F119" s="77" t="str">
        <f t="shared" si="1"/>
        <v>February</v>
      </c>
    </row>
    <row r="120" spans="1:6" x14ac:dyDescent="0.15">
      <c r="A120" s="77" t="s">
        <v>194</v>
      </c>
      <c r="B120" s="77" t="s">
        <v>73</v>
      </c>
      <c r="C120" s="77">
        <v>3</v>
      </c>
      <c r="D120" s="77">
        <v>2018</v>
      </c>
      <c r="E120" s="77">
        <v>14</v>
      </c>
      <c r="F120" s="77" t="str">
        <f t="shared" si="1"/>
        <v>March</v>
      </c>
    </row>
    <row r="121" spans="1:6" x14ac:dyDescent="0.15">
      <c r="A121" s="77" t="s">
        <v>194</v>
      </c>
      <c r="B121" s="77" t="s">
        <v>73</v>
      </c>
      <c r="C121" s="77">
        <v>4</v>
      </c>
      <c r="D121" s="77">
        <v>2018</v>
      </c>
      <c r="E121" s="77">
        <v>46</v>
      </c>
      <c r="F121" s="77" t="str">
        <f t="shared" si="1"/>
        <v>April</v>
      </c>
    </row>
    <row r="122" spans="1:6" x14ac:dyDescent="0.15">
      <c r="A122" s="77" t="s">
        <v>194</v>
      </c>
      <c r="B122" s="77" t="s">
        <v>73</v>
      </c>
      <c r="C122" s="77">
        <v>5</v>
      </c>
      <c r="D122" s="77">
        <v>2018</v>
      </c>
      <c r="E122" s="77">
        <v>82</v>
      </c>
      <c r="F122" s="77" t="str">
        <f t="shared" si="1"/>
        <v>May</v>
      </c>
    </row>
    <row r="123" spans="1:6" x14ac:dyDescent="0.15">
      <c r="A123" s="77" t="s">
        <v>194</v>
      </c>
      <c r="B123" s="77" t="s">
        <v>73</v>
      </c>
      <c r="C123" s="77">
        <v>6</v>
      </c>
      <c r="D123" s="77">
        <v>2018</v>
      </c>
      <c r="E123" s="77">
        <v>8</v>
      </c>
      <c r="F123" s="77" t="str">
        <f t="shared" si="1"/>
        <v>June</v>
      </c>
    </row>
    <row r="124" spans="1:6" x14ac:dyDescent="0.15">
      <c r="A124" s="77" t="s">
        <v>194</v>
      </c>
      <c r="B124" s="77" t="s">
        <v>73</v>
      </c>
      <c r="C124" s="77">
        <v>7</v>
      </c>
      <c r="D124" s="77">
        <v>2018</v>
      </c>
      <c r="E124" s="77">
        <v>0</v>
      </c>
      <c r="F124" s="77" t="str">
        <f t="shared" si="1"/>
        <v>July</v>
      </c>
    </row>
    <row r="125" spans="1:6" x14ac:dyDescent="0.15">
      <c r="A125" s="77" t="s">
        <v>194</v>
      </c>
      <c r="B125" s="77" t="s">
        <v>73</v>
      </c>
      <c r="C125" s="77">
        <v>8</v>
      </c>
      <c r="D125" s="77">
        <v>2018</v>
      </c>
      <c r="E125" s="77">
        <v>0</v>
      </c>
      <c r="F125" s="77" t="str">
        <f t="shared" si="1"/>
        <v>August</v>
      </c>
    </row>
    <row r="126" spans="1:6" x14ac:dyDescent="0.15">
      <c r="A126" s="77" t="s">
        <v>194</v>
      </c>
      <c r="B126" s="77" t="s">
        <v>73</v>
      </c>
      <c r="C126" s="77">
        <v>9</v>
      </c>
      <c r="D126" s="77">
        <v>2018</v>
      </c>
      <c r="E126" s="77">
        <v>1</v>
      </c>
      <c r="F126" s="77" t="str">
        <f t="shared" si="1"/>
        <v>September</v>
      </c>
    </row>
    <row r="127" spans="1:6" x14ac:dyDescent="0.15">
      <c r="A127" s="77" t="s">
        <v>194</v>
      </c>
      <c r="B127" s="77" t="s">
        <v>73</v>
      </c>
      <c r="C127" s="77">
        <v>10</v>
      </c>
      <c r="D127" s="77">
        <v>2018</v>
      </c>
      <c r="E127" s="77">
        <v>4</v>
      </c>
      <c r="F127" s="77" t="str">
        <f t="shared" si="1"/>
        <v>October</v>
      </c>
    </row>
    <row r="128" spans="1:6" x14ac:dyDescent="0.15">
      <c r="A128" s="77" t="s">
        <v>194</v>
      </c>
      <c r="B128" s="77" t="s">
        <v>73</v>
      </c>
      <c r="C128" s="77">
        <v>11</v>
      </c>
      <c r="D128" s="77">
        <v>2018</v>
      </c>
      <c r="E128" s="77">
        <v>0</v>
      </c>
      <c r="F128" s="77" t="str">
        <f t="shared" si="1"/>
        <v>November</v>
      </c>
    </row>
    <row r="129" spans="1:6" x14ac:dyDescent="0.15">
      <c r="A129" s="77" t="s">
        <v>194</v>
      </c>
      <c r="B129" s="77" t="s">
        <v>73</v>
      </c>
      <c r="C129" s="77">
        <v>12</v>
      </c>
      <c r="D129" s="77">
        <v>2018</v>
      </c>
      <c r="E129" s="77">
        <v>0</v>
      </c>
      <c r="F129" s="77" t="str">
        <f t="shared" si="1"/>
        <v>December</v>
      </c>
    </row>
    <row r="130" spans="1:6" x14ac:dyDescent="0.15">
      <c r="A130" s="77" t="s">
        <v>194</v>
      </c>
      <c r="B130" s="77" t="s">
        <v>73</v>
      </c>
      <c r="C130" s="77">
        <v>1</v>
      </c>
      <c r="D130" s="77">
        <v>2019</v>
      </c>
      <c r="E130" s="77">
        <v>2</v>
      </c>
      <c r="F130" s="77" t="str">
        <f t="shared" si="1"/>
        <v>January</v>
      </c>
    </row>
    <row r="131" spans="1:6" x14ac:dyDescent="0.15">
      <c r="A131" s="77" t="s">
        <v>194</v>
      </c>
      <c r="B131" s="77" t="s">
        <v>73</v>
      </c>
      <c r="C131" s="77">
        <v>2</v>
      </c>
      <c r="D131" s="77">
        <v>2019</v>
      </c>
      <c r="E131" s="77">
        <v>0</v>
      </c>
      <c r="F131" s="77" t="str">
        <f t="shared" ref="F131:F194" si="2">TEXT(DATE(2000,C131,1),"MMMM")</f>
        <v>February</v>
      </c>
    </row>
    <row r="132" spans="1:6" x14ac:dyDescent="0.15">
      <c r="A132" s="77" t="s">
        <v>194</v>
      </c>
      <c r="B132" s="77" t="s">
        <v>73</v>
      </c>
      <c r="C132" s="77">
        <v>3</v>
      </c>
      <c r="D132" s="77">
        <v>2019</v>
      </c>
      <c r="E132" s="77">
        <v>7</v>
      </c>
      <c r="F132" s="77" t="str">
        <f t="shared" si="2"/>
        <v>March</v>
      </c>
    </row>
    <row r="133" spans="1:6" x14ac:dyDescent="0.15">
      <c r="A133" s="77" t="s">
        <v>194</v>
      </c>
      <c r="B133" s="77" t="s">
        <v>73</v>
      </c>
      <c r="C133" s="77">
        <v>4</v>
      </c>
      <c r="D133" s="77">
        <v>2019</v>
      </c>
      <c r="E133" s="77">
        <v>0</v>
      </c>
      <c r="F133" s="77" t="str">
        <f t="shared" si="2"/>
        <v>April</v>
      </c>
    </row>
    <row r="134" spans="1:6" x14ac:dyDescent="0.15">
      <c r="A134" s="77" t="s">
        <v>194</v>
      </c>
      <c r="B134" s="77" t="s">
        <v>73</v>
      </c>
      <c r="C134" s="77">
        <v>5</v>
      </c>
      <c r="D134" s="77">
        <v>2019</v>
      </c>
      <c r="E134" s="77">
        <v>2</v>
      </c>
      <c r="F134" s="77" t="str">
        <f t="shared" si="2"/>
        <v>May</v>
      </c>
    </row>
    <row r="135" spans="1:6" x14ac:dyDescent="0.15">
      <c r="A135" s="77" t="s">
        <v>194</v>
      </c>
      <c r="B135" s="77" t="s">
        <v>73</v>
      </c>
      <c r="C135" s="77">
        <v>6</v>
      </c>
      <c r="D135" s="77">
        <v>2019</v>
      </c>
      <c r="E135" s="77">
        <v>5</v>
      </c>
      <c r="F135" s="77" t="str">
        <f t="shared" si="2"/>
        <v>June</v>
      </c>
    </row>
    <row r="136" spans="1:6" x14ac:dyDescent="0.15">
      <c r="A136" s="77" t="s">
        <v>194</v>
      </c>
      <c r="B136" s="77" t="s">
        <v>73</v>
      </c>
      <c r="C136" s="77">
        <v>7</v>
      </c>
      <c r="D136" s="77">
        <v>2019</v>
      </c>
      <c r="E136" s="77">
        <v>4</v>
      </c>
      <c r="F136" s="77" t="str">
        <f t="shared" si="2"/>
        <v>July</v>
      </c>
    </row>
    <row r="137" spans="1:6" x14ac:dyDescent="0.15">
      <c r="A137" s="77" t="s">
        <v>194</v>
      </c>
      <c r="B137" s="77" t="s">
        <v>73</v>
      </c>
      <c r="C137" s="77">
        <v>8</v>
      </c>
      <c r="D137" s="77">
        <v>2019</v>
      </c>
      <c r="E137" s="77">
        <v>5</v>
      </c>
      <c r="F137" s="77" t="str">
        <f t="shared" si="2"/>
        <v>August</v>
      </c>
    </row>
    <row r="138" spans="1:6" x14ac:dyDescent="0.15">
      <c r="A138" s="77" t="s">
        <v>194</v>
      </c>
      <c r="B138" s="77" t="s">
        <v>73</v>
      </c>
      <c r="C138" s="77">
        <v>9</v>
      </c>
      <c r="D138" s="77">
        <v>2019</v>
      </c>
      <c r="E138" s="77">
        <v>19</v>
      </c>
      <c r="F138" s="77" t="str">
        <f t="shared" si="2"/>
        <v>September</v>
      </c>
    </row>
    <row r="139" spans="1:6" x14ac:dyDescent="0.15">
      <c r="A139" s="77" t="s">
        <v>194</v>
      </c>
      <c r="B139" s="77" t="s">
        <v>73</v>
      </c>
      <c r="C139" s="77">
        <v>10</v>
      </c>
      <c r="D139" s="77">
        <v>2019</v>
      </c>
      <c r="E139" s="77">
        <v>7</v>
      </c>
      <c r="F139" s="77" t="str">
        <f t="shared" si="2"/>
        <v>October</v>
      </c>
    </row>
    <row r="140" spans="1:6" x14ac:dyDescent="0.15">
      <c r="A140" s="77" t="s">
        <v>195</v>
      </c>
      <c r="B140" s="77" t="s">
        <v>60</v>
      </c>
      <c r="C140" s="77">
        <v>1</v>
      </c>
      <c r="D140" s="77">
        <v>2016</v>
      </c>
      <c r="E140" s="77">
        <v>100</v>
      </c>
      <c r="F140" s="77" t="str">
        <f t="shared" si="2"/>
        <v>January</v>
      </c>
    </row>
    <row r="141" spans="1:6" x14ac:dyDescent="0.15">
      <c r="A141" s="77" t="s">
        <v>195</v>
      </c>
      <c r="B141" s="77" t="s">
        <v>60</v>
      </c>
      <c r="C141" s="77">
        <v>2</v>
      </c>
      <c r="D141" s="77">
        <v>2016</v>
      </c>
      <c r="E141" s="77">
        <v>0</v>
      </c>
      <c r="F141" s="77" t="str">
        <f t="shared" si="2"/>
        <v>February</v>
      </c>
    </row>
    <row r="142" spans="1:6" x14ac:dyDescent="0.15">
      <c r="A142" s="77" t="s">
        <v>195</v>
      </c>
      <c r="B142" s="77" t="s">
        <v>60</v>
      </c>
      <c r="C142" s="77">
        <v>3</v>
      </c>
      <c r="D142" s="77">
        <v>2016</v>
      </c>
      <c r="E142" s="77">
        <v>24</v>
      </c>
      <c r="F142" s="77" t="str">
        <f t="shared" si="2"/>
        <v>March</v>
      </c>
    </row>
    <row r="143" spans="1:6" x14ac:dyDescent="0.15">
      <c r="A143" s="77" t="s">
        <v>195</v>
      </c>
      <c r="B143" s="77" t="s">
        <v>60</v>
      </c>
      <c r="C143" s="77">
        <v>4</v>
      </c>
      <c r="D143" s="77">
        <v>2016</v>
      </c>
      <c r="E143" s="77">
        <v>15</v>
      </c>
      <c r="F143" s="77" t="str">
        <f t="shared" si="2"/>
        <v>April</v>
      </c>
    </row>
    <row r="144" spans="1:6" x14ac:dyDescent="0.15">
      <c r="A144" s="77" t="s">
        <v>195</v>
      </c>
      <c r="B144" s="77" t="s">
        <v>60</v>
      </c>
      <c r="C144" s="77">
        <v>5</v>
      </c>
      <c r="D144" s="77">
        <v>2016</v>
      </c>
      <c r="E144" s="77">
        <v>3</v>
      </c>
      <c r="F144" s="77" t="str">
        <f t="shared" si="2"/>
        <v>May</v>
      </c>
    </row>
    <row r="145" spans="1:6" x14ac:dyDescent="0.15">
      <c r="A145" s="77" t="s">
        <v>195</v>
      </c>
      <c r="B145" s="77" t="s">
        <v>60</v>
      </c>
      <c r="C145" s="77">
        <v>6</v>
      </c>
      <c r="D145" s="77">
        <v>2016</v>
      </c>
      <c r="E145" s="77">
        <v>39</v>
      </c>
      <c r="F145" s="77" t="str">
        <f t="shared" si="2"/>
        <v>June</v>
      </c>
    </row>
    <row r="146" spans="1:6" x14ac:dyDescent="0.15">
      <c r="A146" s="77" t="s">
        <v>195</v>
      </c>
      <c r="B146" s="77" t="s">
        <v>60</v>
      </c>
      <c r="C146" s="77">
        <v>7</v>
      </c>
      <c r="D146" s="77">
        <v>2016</v>
      </c>
      <c r="E146" s="77">
        <v>129</v>
      </c>
      <c r="F146" s="77" t="str">
        <f t="shared" si="2"/>
        <v>July</v>
      </c>
    </row>
    <row r="147" spans="1:6" x14ac:dyDescent="0.15">
      <c r="A147" s="77" t="s">
        <v>195</v>
      </c>
      <c r="B147" s="77" t="s">
        <v>60</v>
      </c>
      <c r="C147" s="77">
        <v>8</v>
      </c>
      <c r="D147" s="77">
        <v>2016</v>
      </c>
      <c r="E147" s="77">
        <v>253</v>
      </c>
      <c r="F147" s="77" t="str">
        <f t="shared" si="2"/>
        <v>August</v>
      </c>
    </row>
    <row r="148" spans="1:6" x14ac:dyDescent="0.15">
      <c r="A148" s="77" t="s">
        <v>195</v>
      </c>
      <c r="B148" s="77" t="s">
        <v>60</v>
      </c>
      <c r="C148" s="77">
        <v>9</v>
      </c>
      <c r="D148" s="77">
        <v>2016</v>
      </c>
      <c r="E148" s="77">
        <v>127</v>
      </c>
      <c r="F148" s="77" t="str">
        <f t="shared" si="2"/>
        <v>September</v>
      </c>
    </row>
    <row r="149" spans="1:6" x14ac:dyDescent="0.15">
      <c r="A149" s="77" t="s">
        <v>195</v>
      </c>
      <c r="B149" s="77" t="s">
        <v>60</v>
      </c>
      <c r="C149" s="77">
        <v>10</v>
      </c>
      <c r="D149" s="77">
        <v>2016</v>
      </c>
      <c r="E149" s="77">
        <v>196</v>
      </c>
      <c r="F149" s="77" t="str">
        <f t="shared" si="2"/>
        <v>October</v>
      </c>
    </row>
    <row r="150" spans="1:6" x14ac:dyDescent="0.15">
      <c r="A150" s="77" t="s">
        <v>195</v>
      </c>
      <c r="B150" s="77" t="s">
        <v>60</v>
      </c>
      <c r="C150" s="77">
        <v>11</v>
      </c>
      <c r="D150" s="77">
        <v>2016</v>
      </c>
      <c r="E150" s="77">
        <v>119</v>
      </c>
      <c r="F150" s="77" t="str">
        <f t="shared" si="2"/>
        <v>November</v>
      </c>
    </row>
    <row r="151" spans="1:6" x14ac:dyDescent="0.15">
      <c r="A151" s="77" t="s">
        <v>195</v>
      </c>
      <c r="B151" s="77" t="s">
        <v>60</v>
      </c>
      <c r="C151" s="77">
        <v>12</v>
      </c>
      <c r="D151" s="77">
        <v>2016</v>
      </c>
      <c r="E151" s="77">
        <v>220</v>
      </c>
      <c r="F151" s="77" t="str">
        <f t="shared" si="2"/>
        <v>December</v>
      </c>
    </row>
    <row r="152" spans="1:6" x14ac:dyDescent="0.15">
      <c r="A152" s="77" t="s">
        <v>195</v>
      </c>
      <c r="B152" s="77" t="s">
        <v>60</v>
      </c>
      <c r="C152" s="77">
        <v>1</v>
      </c>
      <c r="D152" s="77">
        <v>2017</v>
      </c>
      <c r="E152" s="77">
        <v>51</v>
      </c>
      <c r="F152" s="77" t="str">
        <f t="shared" si="2"/>
        <v>January</v>
      </c>
    </row>
    <row r="153" spans="1:6" x14ac:dyDescent="0.15">
      <c r="A153" s="77" t="s">
        <v>195</v>
      </c>
      <c r="B153" s="77" t="s">
        <v>60</v>
      </c>
      <c r="C153" s="77">
        <v>2</v>
      </c>
      <c r="D153" s="77">
        <v>2017</v>
      </c>
      <c r="E153" s="77">
        <v>177</v>
      </c>
      <c r="F153" s="77" t="str">
        <f t="shared" si="2"/>
        <v>February</v>
      </c>
    </row>
    <row r="154" spans="1:6" x14ac:dyDescent="0.15">
      <c r="A154" s="77" t="s">
        <v>195</v>
      </c>
      <c r="B154" s="77" t="s">
        <v>60</v>
      </c>
      <c r="C154" s="77">
        <v>3</v>
      </c>
      <c r="D154" s="77">
        <v>2017</v>
      </c>
      <c r="E154" s="77">
        <v>77</v>
      </c>
      <c r="F154" s="77" t="str">
        <f t="shared" si="2"/>
        <v>March</v>
      </c>
    </row>
    <row r="155" spans="1:6" x14ac:dyDescent="0.15">
      <c r="A155" s="77" t="s">
        <v>195</v>
      </c>
      <c r="B155" s="77" t="s">
        <v>60</v>
      </c>
      <c r="C155" s="77">
        <v>4</v>
      </c>
      <c r="D155" s="77">
        <v>2017</v>
      </c>
      <c r="E155" s="77">
        <v>99</v>
      </c>
      <c r="F155" s="77" t="str">
        <f t="shared" si="2"/>
        <v>April</v>
      </c>
    </row>
    <row r="156" spans="1:6" x14ac:dyDescent="0.15">
      <c r="A156" s="77" t="s">
        <v>195</v>
      </c>
      <c r="B156" s="77" t="s">
        <v>60</v>
      </c>
      <c r="C156" s="77">
        <v>5</v>
      </c>
      <c r="D156" s="77">
        <v>2017</v>
      </c>
      <c r="E156" s="77">
        <v>145</v>
      </c>
      <c r="F156" s="77" t="str">
        <f t="shared" si="2"/>
        <v>May</v>
      </c>
    </row>
    <row r="157" spans="1:6" x14ac:dyDescent="0.15">
      <c r="A157" s="77" t="s">
        <v>195</v>
      </c>
      <c r="B157" s="77" t="s">
        <v>60</v>
      </c>
      <c r="C157" s="77">
        <v>6</v>
      </c>
      <c r="D157" s="77">
        <v>2017</v>
      </c>
      <c r="E157" s="77">
        <v>181</v>
      </c>
      <c r="F157" s="77" t="str">
        <f t="shared" si="2"/>
        <v>June</v>
      </c>
    </row>
    <row r="158" spans="1:6" x14ac:dyDescent="0.15">
      <c r="A158" s="77" t="s">
        <v>195</v>
      </c>
      <c r="B158" s="77" t="s">
        <v>60</v>
      </c>
      <c r="C158" s="77">
        <v>7</v>
      </c>
      <c r="D158" s="77">
        <v>2017</v>
      </c>
      <c r="E158" s="77">
        <v>98</v>
      </c>
      <c r="F158" s="77" t="str">
        <f t="shared" si="2"/>
        <v>July</v>
      </c>
    </row>
    <row r="159" spans="1:6" x14ac:dyDescent="0.15">
      <c r="A159" s="77" t="s">
        <v>195</v>
      </c>
      <c r="B159" s="77" t="s">
        <v>60</v>
      </c>
      <c r="C159" s="77">
        <v>8</v>
      </c>
      <c r="D159" s="77">
        <v>2017</v>
      </c>
      <c r="E159" s="77">
        <v>234</v>
      </c>
      <c r="F159" s="77" t="str">
        <f t="shared" si="2"/>
        <v>August</v>
      </c>
    </row>
    <row r="160" spans="1:6" x14ac:dyDescent="0.15">
      <c r="A160" s="77" t="s">
        <v>195</v>
      </c>
      <c r="B160" s="77" t="s">
        <v>60</v>
      </c>
      <c r="C160" s="77">
        <v>9</v>
      </c>
      <c r="D160" s="77">
        <v>2017</v>
      </c>
      <c r="E160" s="77">
        <v>535</v>
      </c>
      <c r="F160" s="77" t="str">
        <f t="shared" si="2"/>
        <v>September</v>
      </c>
    </row>
    <row r="161" spans="1:6" x14ac:dyDescent="0.15">
      <c r="A161" s="77" t="s">
        <v>195</v>
      </c>
      <c r="B161" s="77" t="s">
        <v>60</v>
      </c>
      <c r="C161" s="77">
        <v>10</v>
      </c>
      <c r="D161" s="77">
        <v>2017</v>
      </c>
      <c r="E161" s="77">
        <v>333</v>
      </c>
      <c r="F161" s="77" t="str">
        <f t="shared" si="2"/>
        <v>October</v>
      </c>
    </row>
    <row r="162" spans="1:6" x14ac:dyDescent="0.15">
      <c r="A162" s="77" t="s">
        <v>195</v>
      </c>
      <c r="B162" s="77" t="s">
        <v>60</v>
      </c>
      <c r="C162" s="77">
        <v>11</v>
      </c>
      <c r="D162" s="77">
        <v>2017</v>
      </c>
      <c r="E162" s="77">
        <v>286</v>
      </c>
      <c r="F162" s="77" t="str">
        <f t="shared" si="2"/>
        <v>November</v>
      </c>
    </row>
    <row r="163" spans="1:6" x14ac:dyDescent="0.15">
      <c r="A163" s="77" t="s">
        <v>195</v>
      </c>
      <c r="B163" s="77" t="s">
        <v>60</v>
      </c>
      <c r="C163" s="77">
        <v>12</v>
      </c>
      <c r="D163" s="77">
        <v>2017</v>
      </c>
      <c r="E163" s="77">
        <v>94</v>
      </c>
      <c r="F163" s="77" t="str">
        <f t="shared" si="2"/>
        <v>December</v>
      </c>
    </row>
    <row r="164" spans="1:6" x14ac:dyDescent="0.15">
      <c r="A164" s="77" t="s">
        <v>195</v>
      </c>
      <c r="B164" s="77" t="s">
        <v>60</v>
      </c>
      <c r="C164" s="77">
        <v>1</v>
      </c>
      <c r="D164" s="77">
        <v>2018</v>
      </c>
      <c r="E164" s="77">
        <v>142</v>
      </c>
      <c r="F164" s="77" t="str">
        <f t="shared" si="2"/>
        <v>January</v>
      </c>
    </row>
    <row r="165" spans="1:6" x14ac:dyDescent="0.15">
      <c r="A165" s="77" t="s">
        <v>195</v>
      </c>
      <c r="B165" s="77" t="s">
        <v>60</v>
      </c>
      <c r="C165" s="77">
        <v>2</v>
      </c>
      <c r="D165" s="77">
        <v>2018</v>
      </c>
      <c r="E165" s="77">
        <v>10</v>
      </c>
      <c r="F165" s="77" t="str">
        <f t="shared" si="2"/>
        <v>February</v>
      </c>
    </row>
    <row r="166" spans="1:6" x14ac:dyDescent="0.15">
      <c r="A166" s="77" t="s">
        <v>195</v>
      </c>
      <c r="B166" s="77" t="s">
        <v>60</v>
      </c>
      <c r="C166" s="77">
        <v>3</v>
      </c>
      <c r="D166" s="77">
        <v>2018</v>
      </c>
      <c r="E166" s="77">
        <v>19</v>
      </c>
      <c r="F166" s="77" t="str">
        <f t="shared" si="2"/>
        <v>March</v>
      </c>
    </row>
    <row r="167" spans="1:6" x14ac:dyDescent="0.15">
      <c r="A167" s="77" t="s">
        <v>195</v>
      </c>
      <c r="B167" s="77" t="s">
        <v>60</v>
      </c>
      <c r="C167" s="77">
        <v>4</v>
      </c>
      <c r="D167" s="77">
        <v>2018</v>
      </c>
      <c r="E167" s="77">
        <v>140</v>
      </c>
      <c r="F167" s="77" t="str">
        <f t="shared" si="2"/>
        <v>April</v>
      </c>
    </row>
    <row r="168" spans="1:6" x14ac:dyDescent="0.15">
      <c r="A168" s="77" t="s">
        <v>195</v>
      </c>
      <c r="B168" s="77" t="s">
        <v>60</v>
      </c>
      <c r="C168" s="77">
        <v>5</v>
      </c>
      <c r="D168" s="77">
        <v>2018</v>
      </c>
      <c r="E168" s="77">
        <v>114</v>
      </c>
      <c r="F168" s="77" t="str">
        <f t="shared" si="2"/>
        <v>May</v>
      </c>
    </row>
    <row r="169" spans="1:6" x14ac:dyDescent="0.15">
      <c r="A169" s="77" t="s">
        <v>195</v>
      </c>
      <c r="B169" s="77" t="s">
        <v>60</v>
      </c>
      <c r="C169" s="77">
        <v>6</v>
      </c>
      <c r="D169" s="77">
        <v>2018</v>
      </c>
      <c r="E169" s="77">
        <v>145</v>
      </c>
      <c r="F169" s="77" t="str">
        <f t="shared" si="2"/>
        <v>June</v>
      </c>
    </row>
    <row r="170" spans="1:6" x14ac:dyDescent="0.15">
      <c r="A170" s="77" t="s">
        <v>195</v>
      </c>
      <c r="B170" s="77" t="s">
        <v>60</v>
      </c>
      <c r="C170" s="77">
        <v>7</v>
      </c>
      <c r="D170" s="77">
        <v>2018</v>
      </c>
      <c r="E170" s="77">
        <v>138</v>
      </c>
      <c r="F170" s="77" t="str">
        <f t="shared" si="2"/>
        <v>July</v>
      </c>
    </row>
    <row r="171" spans="1:6" x14ac:dyDescent="0.15">
      <c r="A171" s="77" t="s">
        <v>195</v>
      </c>
      <c r="B171" s="77" t="s">
        <v>60</v>
      </c>
      <c r="C171" s="77">
        <v>8</v>
      </c>
      <c r="D171" s="77">
        <v>2018</v>
      </c>
      <c r="E171" s="77">
        <v>144</v>
      </c>
      <c r="F171" s="77" t="str">
        <f t="shared" si="2"/>
        <v>August</v>
      </c>
    </row>
    <row r="172" spans="1:6" x14ac:dyDescent="0.15">
      <c r="A172" s="77" t="s">
        <v>195</v>
      </c>
      <c r="B172" s="77" t="s">
        <v>60</v>
      </c>
      <c r="C172" s="77">
        <v>9</v>
      </c>
      <c r="D172" s="77">
        <v>2018</v>
      </c>
      <c r="E172" s="77">
        <v>124</v>
      </c>
      <c r="F172" s="77" t="str">
        <f t="shared" si="2"/>
        <v>September</v>
      </c>
    </row>
    <row r="173" spans="1:6" x14ac:dyDescent="0.15">
      <c r="A173" s="77" t="s">
        <v>195</v>
      </c>
      <c r="B173" s="77" t="s">
        <v>60</v>
      </c>
      <c r="C173" s="77">
        <v>10</v>
      </c>
      <c r="D173" s="77">
        <v>2018</v>
      </c>
      <c r="E173" s="77">
        <v>123</v>
      </c>
      <c r="F173" s="77" t="str">
        <f t="shared" si="2"/>
        <v>October</v>
      </c>
    </row>
    <row r="174" spans="1:6" x14ac:dyDescent="0.15">
      <c r="A174" s="77" t="s">
        <v>195</v>
      </c>
      <c r="B174" s="77" t="s">
        <v>60</v>
      </c>
      <c r="C174" s="77">
        <v>11</v>
      </c>
      <c r="D174" s="77">
        <v>2018</v>
      </c>
      <c r="E174" s="77">
        <v>83</v>
      </c>
      <c r="F174" s="77" t="str">
        <f t="shared" si="2"/>
        <v>November</v>
      </c>
    </row>
    <row r="175" spans="1:6" x14ac:dyDescent="0.15">
      <c r="A175" s="77" t="s">
        <v>195</v>
      </c>
      <c r="B175" s="77" t="s">
        <v>60</v>
      </c>
      <c r="C175" s="77">
        <v>12</v>
      </c>
      <c r="D175" s="77">
        <v>2018</v>
      </c>
      <c r="E175" s="77">
        <v>31</v>
      </c>
      <c r="F175" s="77" t="str">
        <f t="shared" si="2"/>
        <v>December</v>
      </c>
    </row>
    <row r="176" spans="1:6" x14ac:dyDescent="0.15">
      <c r="A176" s="77" t="s">
        <v>195</v>
      </c>
      <c r="B176" s="77" t="s">
        <v>60</v>
      </c>
      <c r="C176" s="77">
        <v>1</v>
      </c>
      <c r="D176" s="77">
        <v>2019</v>
      </c>
      <c r="E176" s="77">
        <v>0</v>
      </c>
      <c r="F176" s="77" t="str">
        <f t="shared" si="2"/>
        <v>January</v>
      </c>
    </row>
    <row r="177" spans="1:6" x14ac:dyDescent="0.15">
      <c r="A177" s="77" t="s">
        <v>195</v>
      </c>
      <c r="B177" s="77" t="s">
        <v>60</v>
      </c>
      <c r="C177" s="77">
        <v>2</v>
      </c>
      <c r="D177" s="77">
        <v>2019</v>
      </c>
      <c r="E177" s="77">
        <v>39</v>
      </c>
      <c r="F177" s="77" t="str">
        <f t="shared" si="2"/>
        <v>February</v>
      </c>
    </row>
    <row r="178" spans="1:6" x14ac:dyDescent="0.15">
      <c r="A178" s="77" t="s">
        <v>195</v>
      </c>
      <c r="B178" s="77" t="s">
        <v>60</v>
      </c>
      <c r="C178" s="77">
        <v>3</v>
      </c>
      <c r="D178" s="77">
        <v>2019</v>
      </c>
      <c r="E178" s="77">
        <v>39</v>
      </c>
      <c r="F178" s="77" t="str">
        <f t="shared" si="2"/>
        <v>March</v>
      </c>
    </row>
    <row r="179" spans="1:6" x14ac:dyDescent="0.15">
      <c r="A179" s="77" t="s">
        <v>195</v>
      </c>
      <c r="B179" s="77" t="s">
        <v>60</v>
      </c>
      <c r="C179" s="77">
        <v>4</v>
      </c>
      <c r="D179" s="77">
        <v>2019</v>
      </c>
      <c r="E179" s="77">
        <v>17</v>
      </c>
      <c r="F179" s="77" t="str">
        <f t="shared" si="2"/>
        <v>April</v>
      </c>
    </row>
    <row r="180" spans="1:6" x14ac:dyDescent="0.15">
      <c r="A180" s="77" t="s">
        <v>195</v>
      </c>
      <c r="B180" s="77" t="s">
        <v>60</v>
      </c>
      <c r="C180" s="77">
        <v>5</v>
      </c>
      <c r="D180" s="77">
        <v>2019</v>
      </c>
      <c r="E180" s="77">
        <v>106</v>
      </c>
      <c r="F180" s="77" t="str">
        <f t="shared" si="2"/>
        <v>May</v>
      </c>
    </row>
    <row r="181" spans="1:6" x14ac:dyDescent="0.15">
      <c r="A181" s="77" t="s">
        <v>195</v>
      </c>
      <c r="B181" s="77" t="s">
        <v>60</v>
      </c>
      <c r="C181" s="77">
        <v>6</v>
      </c>
      <c r="D181" s="77">
        <v>2019</v>
      </c>
      <c r="E181" s="77">
        <v>70</v>
      </c>
      <c r="F181" s="77" t="str">
        <f t="shared" si="2"/>
        <v>June</v>
      </c>
    </row>
    <row r="182" spans="1:6" x14ac:dyDescent="0.15">
      <c r="A182" s="77" t="s">
        <v>195</v>
      </c>
      <c r="B182" s="77" t="s">
        <v>60</v>
      </c>
      <c r="C182" s="77">
        <v>7</v>
      </c>
      <c r="D182" s="77">
        <v>2019</v>
      </c>
      <c r="E182" s="77">
        <v>68</v>
      </c>
      <c r="F182" s="77" t="str">
        <f t="shared" si="2"/>
        <v>July</v>
      </c>
    </row>
    <row r="183" spans="1:6" x14ac:dyDescent="0.15">
      <c r="A183" s="77" t="s">
        <v>195</v>
      </c>
      <c r="B183" s="77" t="s">
        <v>60</v>
      </c>
      <c r="C183" s="77">
        <v>8</v>
      </c>
      <c r="D183" s="77">
        <v>2019</v>
      </c>
      <c r="E183" s="77">
        <v>195</v>
      </c>
      <c r="F183" s="77" t="str">
        <f t="shared" si="2"/>
        <v>August</v>
      </c>
    </row>
    <row r="184" spans="1:6" x14ac:dyDescent="0.15">
      <c r="A184" s="77" t="s">
        <v>195</v>
      </c>
      <c r="B184" s="77" t="s">
        <v>60</v>
      </c>
      <c r="C184" s="77">
        <v>9</v>
      </c>
      <c r="D184" s="77">
        <v>2019</v>
      </c>
      <c r="E184" s="77">
        <v>237</v>
      </c>
      <c r="F184" s="77" t="str">
        <f t="shared" si="2"/>
        <v>September</v>
      </c>
    </row>
    <row r="185" spans="1:6" x14ac:dyDescent="0.15">
      <c r="A185" s="77" t="s">
        <v>195</v>
      </c>
      <c r="B185" s="77" t="s">
        <v>60</v>
      </c>
      <c r="C185" s="77">
        <v>10</v>
      </c>
      <c r="D185" s="77">
        <v>2019</v>
      </c>
      <c r="E185" s="77">
        <v>173</v>
      </c>
      <c r="F185" s="77" t="str">
        <f t="shared" si="2"/>
        <v>October</v>
      </c>
    </row>
    <row r="186" spans="1:6" x14ac:dyDescent="0.15">
      <c r="A186" s="77" t="s">
        <v>196</v>
      </c>
      <c r="B186" s="77" t="s">
        <v>55</v>
      </c>
      <c r="C186" s="77">
        <v>1</v>
      </c>
      <c r="D186" s="77">
        <v>2016</v>
      </c>
      <c r="E186" s="77">
        <v>483</v>
      </c>
      <c r="F186" s="77" t="str">
        <f t="shared" si="2"/>
        <v>January</v>
      </c>
    </row>
    <row r="187" spans="1:6" x14ac:dyDescent="0.15">
      <c r="A187" s="77" t="s">
        <v>196</v>
      </c>
      <c r="B187" s="77" t="s">
        <v>55</v>
      </c>
      <c r="C187" s="77">
        <v>2</v>
      </c>
      <c r="D187" s="77">
        <v>2016</v>
      </c>
      <c r="E187" s="77">
        <v>11</v>
      </c>
      <c r="F187" s="77" t="str">
        <f t="shared" si="2"/>
        <v>February</v>
      </c>
    </row>
    <row r="188" spans="1:6" x14ac:dyDescent="0.15">
      <c r="A188" s="77" t="s">
        <v>196</v>
      </c>
      <c r="B188" s="77" t="s">
        <v>55</v>
      </c>
      <c r="C188" s="77">
        <v>3</v>
      </c>
      <c r="D188" s="77">
        <v>2016</v>
      </c>
      <c r="E188" s="77">
        <v>328</v>
      </c>
      <c r="F188" s="77" t="str">
        <f t="shared" si="2"/>
        <v>March</v>
      </c>
    </row>
    <row r="189" spans="1:6" x14ac:dyDescent="0.15">
      <c r="A189" s="77" t="s">
        <v>196</v>
      </c>
      <c r="B189" s="77" t="s">
        <v>55</v>
      </c>
      <c r="C189" s="77">
        <v>4</v>
      </c>
      <c r="D189" s="77">
        <v>2016</v>
      </c>
      <c r="E189" s="77">
        <v>71</v>
      </c>
      <c r="F189" s="77" t="str">
        <f t="shared" si="2"/>
        <v>April</v>
      </c>
    </row>
    <row r="190" spans="1:6" x14ac:dyDescent="0.15">
      <c r="A190" s="77" t="s">
        <v>196</v>
      </c>
      <c r="B190" s="77" t="s">
        <v>55</v>
      </c>
      <c r="C190" s="77">
        <v>5</v>
      </c>
      <c r="D190" s="77">
        <v>2016</v>
      </c>
      <c r="E190" s="77">
        <v>380</v>
      </c>
      <c r="F190" s="77" t="str">
        <f t="shared" si="2"/>
        <v>May</v>
      </c>
    </row>
    <row r="191" spans="1:6" x14ac:dyDescent="0.15">
      <c r="A191" s="77" t="s">
        <v>196</v>
      </c>
      <c r="B191" s="77" t="s">
        <v>55</v>
      </c>
      <c r="C191" s="77">
        <v>6</v>
      </c>
      <c r="D191" s="77">
        <v>2016</v>
      </c>
      <c r="E191" s="77">
        <v>196</v>
      </c>
      <c r="F191" s="77" t="str">
        <f t="shared" si="2"/>
        <v>June</v>
      </c>
    </row>
    <row r="192" spans="1:6" x14ac:dyDescent="0.15">
      <c r="A192" s="77" t="s">
        <v>196</v>
      </c>
      <c r="B192" s="77" t="s">
        <v>55</v>
      </c>
      <c r="C192" s="77">
        <v>7</v>
      </c>
      <c r="D192" s="77">
        <v>2016</v>
      </c>
      <c r="E192" s="77">
        <v>146</v>
      </c>
      <c r="F192" s="77" t="str">
        <f t="shared" si="2"/>
        <v>July</v>
      </c>
    </row>
    <row r="193" spans="1:6" x14ac:dyDescent="0.15">
      <c r="A193" s="77" t="s">
        <v>196</v>
      </c>
      <c r="B193" s="77" t="s">
        <v>55</v>
      </c>
      <c r="C193" s="77">
        <v>8</v>
      </c>
      <c r="D193" s="77">
        <v>2016</v>
      </c>
      <c r="E193" s="77">
        <v>421</v>
      </c>
      <c r="F193" s="77" t="str">
        <f t="shared" si="2"/>
        <v>August</v>
      </c>
    </row>
    <row r="194" spans="1:6" x14ac:dyDescent="0.15">
      <c r="A194" s="77" t="s">
        <v>196</v>
      </c>
      <c r="B194" s="77" t="s">
        <v>55</v>
      </c>
      <c r="C194" s="77">
        <v>9</v>
      </c>
      <c r="D194" s="77">
        <v>2016</v>
      </c>
      <c r="E194" s="77">
        <v>287</v>
      </c>
      <c r="F194" s="77" t="str">
        <f t="shared" si="2"/>
        <v>September</v>
      </c>
    </row>
    <row r="195" spans="1:6" x14ac:dyDescent="0.15">
      <c r="A195" s="77" t="s">
        <v>196</v>
      </c>
      <c r="B195" s="77" t="s">
        <v>55</v>
      </c>
      <c r="C195" s="77">
        <v>10</v>
      </c>
      <c r="D195" s="77">
        <v>2016</v>
      </c>
      <c r="E195" s="77">
        <v>715</v>
      </c>
      <c r="F195" s="77" t="str">
        <f t="shared" ref="F195:F258" si="3">TEXT(DATE(2000,C195,1),"MMMM")</f>
        <v>October</v>
      </c>
    </row>
    <row r="196" spans="1:6" x14ac:dyDescent="0.15">
      <c r="A196" s="77" t="s">
        <v>196</v>
      </c>
      <c r="B196" s="77" t="s">
        <v>55</v>
      </c>
      <c r="C196" s="77">
        <v>11</v>
      </c>
      <c r="D196" s="77">
        <v>2016</v>
      </c>
      <c r="E196" s="77">
        <v>800</v>
      </c>
      <c r="F196" s="77" t="str">
        <f t="shared" si="3"/>
        <v>November</v>
      </c>
    </row>
    <row r="197" spans="1:6" x14ac:dyDescent="0.15">
      <c r="A197" s="77" t="s">
        <v>196</v>
      </c>
      <c r="B197" s="77" t="s">
        <v>55</v>
      </c>
      <c r="C197" s="77">
        <v>12</v>
      </c>
      <c r="D197" s="77">
        <v>2016</v>
      </c>
      <c r="E197" s="77">
        <v>716</v>
      </c>
      <c r="F197" s="77" t="str">
        <f t="shared" si="3"/>
        <v>December</v>
      </c>
    </row>
    <row r="198" spans="1:6" x14ac:dyDescent="0.15">
      <c r="A198" s="77" t="s">
        <v>196</v>
      </c>
      <c r="B198" s="77" t="s">
        <v>55</v>
      </c>
      <c r="C198" s="77">
        <v>1</v>
      </c>
      <c r="D198" s="77">
        <v>2017</v>
      </c>
      <c r="E198" s="77">
        <v>257</v>
      </c>
      <c r="F198" s="77" t="str">
        <f t="shared" si="3"/>
        <v>January</v>
      </c>
    </row>
    <row r="199" spans="1:6" x14ac:dyDescent="0.15">
      <c r="A199" s="77" t="s">
        <v>196</v>
      </c>
      <c r="B199" s="77" t="s">
        <v>55</v>
      </c>
      <c r="C199" s="77">
        <v>2</v>
      </c>
      <c r="D199" s="77">
        <v>2017</v>
      </c>
      <c r="E199" s="77">
        <v>720</v>
      </c>
      <c r="F199" s="77" t="str">
        <f t="shared" si="3"/>
        <v>February</v>
      </c>
    </row>
    <row r="200" spans="1:6" x14ac:dyDescent="0.15">
      <c r="A200" s="77" t="s">
        <v>196</v>
      </c>
      <c r="B200" s="77" t="s">
        <v>55</v>
      </c>
      <c r="C200" s="77">
        <v>3</v>
      </c>
      <c r="D200" s="77">
        <v>2017</v>
      </c>
      <c r="E200" s="77">
        <v>762</v>
      </c>
      <c r="F200" s="77" t="str">
        <f t="shared" si="3"/>
        <v>March</v>
      </c>
    </row>
    <row r="201" spans="1:6" x14ac:dyDescent="0.15">
      <c r="A201" s="77" t="s">
        <v>196</v>
      </c>
      <c r="B201" s="77" t="s">
        <v>55</v>
      </c>
      <c r="C201" s="77">
        <v>4</v>
      </c>
      <c r="D201" s="77">
        <v>2017</v>
      </c>
      <c r="E201" s="77">
        <v>686</v>
      </c>
      <c r="F201" s="77" t="str">
        <f t="shared" si="3"/>
        <v>April</v>
      </c>
    </row>
    <row r="202" spans="1:6" x14ac:dyDescent="0.15">
      <c r="A202" s="77" t="s">
        <v>196</v>
      </c>
      <c r="B202" s="77" t="s">
        <v>55</v>
      </c>
      <c r="C202" s="77">
        <v>5</v>
      </c>
      <c r="D202" s="77">
        <v>2017</v>
      </c>
      <c r="E202" s="77">
        <v>902</v>
      </c>
      <c r="F202" s="77" t="str">
        <f t="shared" si="3"/>
        <v>May</v>
      </c>
    </row>
    <row r="203" spans="1:6" x14ac:dyDescent="0.15">
      <c r="A203" s="77" t="s">
        <v>196</v>
      </c>
      <c r="B203" s="77" t="s">
        <v>55</v>
      </c>
      <c r="C203" s="77">
        <v>6</v>
      </c>
      <c r="D203" s="77">
        <v>2017</v>
      </c>
      <c r="E203" s="77">
        <v>755</v>
      </c>
      <c r="F203" s="77" t="str">
        <f t="shared" si="3"/>
        <v>June</v>
      </c>
    </row>
    <row r="204" spans="1:6" x14ac:dyDescent="0.15">
      <c r="A204" s="77" t="s">
        <v>196</v>
      </c>
      <c r="B204" s="77" t="s">
        <v>55</v>
      </c>
      <c r="C204" s="77">
        <v>7</v>
      </c>
      <c r="D204" s="77">
        <v>2017</v>
      </c>
      <c r="E204" s="77">
        <v>550</v>
      </c>
      <c r="F204" s="77" t="str">
        <f t="shared" si="3"/>
        <v>July</v>
      </c>
    </row>
    <row r="205" spans="1:6" x14ac:dyDescent="0.15">
      <c r="A205" s="77" t="s">
        <v>196</v>
      </c>
      <c r="B205" s="77" t="s">
        <v>55</v>
      </c>
      <c r="C205" s="77">
        <v>8</v>
      </c>
      <c r="D205" s="77">
        <v>2017</v>
      </c>
      <c r="E205" s="77">
        <v>145</v>
      </c>
      <c r="F205" s="77" t="str">
        <f t="shared" si="3"/>
        <v>August</v>
      </c>
    </row>
    <row r="206" spans="1:6" x14ac:dyDescent="0.15">
      <c r="A206" s="77" t="s">
        <v>196</v>
      </c>
      <c r="B206" s="77" t="s">
        <v>55</v>
      </c>
      <c r="C206" s="77">
        <v>9</v>
      </c>
      <c r="D206" s="77">
        <v>2017</v>
      </c>
      <c r="E206" s="77">
        <v>416</v>
      </c>
      <c r="F206" s="77" t="str">
        <f t="shared" si="3"/>
        <v>September</v>
      </c>
    </row>
    <row r="207" spans="1:6" x14ac:dyDescent="0.15">
      <c r="A207" s="77" t="s">
        <v>196</v>
      </c>
      <c r="B207" s="77" t="s">
        <v>55</v>
      </c>
      <c r="C207" s="77">
        <v>10</v>
      </c>
      <c r="D207" s="77">
        <v>2017</v>
      </c>
      <c r="E207" s="77">
        <v>320</v>
      </c>
      <c r="F207" s="77" t="str">
        <f t="shared" si="3"/>
        <v>October</v>
      </c>
    </row>
    <row r="208" spans="1:6" x14ac:dyDescent="0.15">
      <c r="A208" s="77" t="s">
        <v>196</v>
      </c>
      <c r="B208" s="77" t="s">
        <v>55</v>
      </c>
      <c r="C208" s="77">
        <v>11</v>
      </c>
      <c r="D208" s="77">
        <v>2017</v>
      </c>
      <c r="E208" s="77">
        <v>257</v>
      </c>
      <c r="F208" s="77" t="str">
        <f t="shared" si="3"/>
        <v>November</v>
      </c>
    </row>
    <row r="209" spans="1:6" x14ac:dyDescent="0.15">
      <c r="A209" s="77" t="s">
        <v>196</v>
      </c>
      <c r="B209" s="77" t="s">
        <v>55</v>
      </c>
      <c r="C209" s="77">
        <v>12</v>
      </c>
      <c r="D209" s="77">
        <v>2017</v>
      </c>
      <c r="E209" s="77">
        <v>233</v>
      </c>
      <c r="F209" s="77" t="str">
        <f t="shared" si="3"/>
        <v>December</v>
      </c>
    </row>
    <row r="210" spans="1:6" x14ac:dyDescent="0.15">
      <c r="A210" s="77" t="s">
        <v>196</v>
      </c>
      <c r="B210" s="77" t="s">
        <v>55</v>
      </c>
      <c r="C210" s="77">
        <v>1</v>
      </c>
      <c r="D210" s="77">
        <v>2018</v>
      </c>
      <c r="E210" s="77">
        <v>125</v>
      </c>
      <c r="F210" s="77" t="str">
        <f t="shared" si="3"/>
        <v>January</v>
      </c>
    </row>
    <row r="211" spans="1:6" x14ac:dyDescent="0.15">
      <c r="A211" s="77" t="s">
        <v>196</v>
      </c>
      <c r="B211" s="77" t="s">
        <v>55</v>
      </c>
      <c r="C211" s="77">
        <v>2</v>
      </c>
      <c r="D211" s="77">
        <v>2018</v>
      </c>
      <c r="E211" s="77">
        <v>12</v>
      </c>
      <c r="F211" s="77" t="str">
        <f t="shared" si="3"/>
        <v>February</v>
      </c>
    </row>
    <row r="212" spans="1:6" x14ac:dyDescent="0.15">
      <c r="A212" s="77" t="s">
        <v>196</v>
      </c>
      <c r="B212" s="77" t="s">
        <v>55</v>
      </c>
      <c r="C212" s="77">
        <v>3</v>
      </c>
      <c r="D212" s="77">
        <v>2018</v>
      </c>
      <c r="E212" s="77">
        <v>8</v>
      </c>
      <c r="F212" s="77" t="str">
        <f t="shared" si="3"/>
        <v>March</v>
      </c>
    </row>
    <row r="213" spans="1:6" x14ac:dyDescent="0.15">
      <c r="A213" s="77" t="s">
        <v>196</v>
      </c>
      <c r="B213" s="77" t="s">
        <v>55</v>
      </c>
      <c r="C213" s="77">
        <v>4</v>
      </c>
      <c r="D213" s="77">
        <v>2018</v>
      </c>
      <c r="E213" s="77">
        <v>50</v>
      </c>
      <c r="F213" s="77" t="str">
        <f t="shared" si="3"/>
        <v>April</v>
      </c>
    </row>
    <row r="214" spans="1:6" x14ac:dyDescent="0.15">
      <c r="A214" s="77" t="s">
        <v>196</v>
      </c>
      <c r="B214" s="77" t="s">
        <v>55</v>
      </c>
      <c r="C214" s="77">
        <v>5</v>
      </c>
      <c r="D214" s="77">
        <v>2018</v>
      </c>
      <c r="E214" s="77">
        <v>132</v>
      </c>
      <c r="F214" s="77" t="str">
        <f t="shared" si="3"/>
        <v>May</v>
      </c>
    </row>
    <row r="215" spans="1:6" x14ac:dyDescent="0.15">
      <c r="A215" s="77" t="s">
        <v>196</v>
      </c>
      <c r="B215" s="77" t="s">
        <v>55</v>
      </c>
      <c r="C215" s="77">
        <v>6</v>
      </c>
      <c r="D215" s="77">
        <v>2018</v>
      </c>
      <c r="E215" s="77">
        <v>0</v>
      </c>
      <c r="F215" s="77" t="str">
        <f t="shared" si="3"/>
        <v>June</v>
      </c>
    </row>
    <row r="216" spans="1:6" x14ac:dyDescent="0.15">
      <c r="A216" s="77" t="s">
        <v>196</v>
      </c>
      <c r="B216" s="77" t="s">
        <v>55</v>
      </c>
      <c r="C216" s="77">
        <v>7</v>
      </c>
      <c r="D216" s="77">
        <v>2018</v>
      </c>
      <c r="E216" s="77">
        <v>7</v>
      </c>
      <c r="F216" s="77" t="str">
        <f t="shared" si="3"/>
        <v>July</v>
      </c>
    </row>
    <row r="217" spans="1:6" x14ac:dyDescent="0.15">
      <c r="A217" s="77" t="s">
        <v>196</v>
      </c>
      <c r="B217" s="77" t="s">
        <v>55</v>
      </c>
      <c r="C217" s="77">
        <v>8</v>
      </c>
      <c r="D217" s="77">
        <v>2018</v>
      </c>
      <c r="E217" s="77">
        <v>0</v>
      </c>
      <c r="F217" s="77" t="str">
        <f t="shared" si="3"/>
        <v>August</v>
      </c>
    </row>
    <row r="218" spans="1:6" x14ac:dyDescent="0.15">
      <c r="A218" s="77" t="s">
        <v>196</v>
      </c>
      <c r="B218" s="77" t="s">
        <v>55</v>
      </c>
      <c r="C218" s="77">
        <v>9</v>
      </c>
      <c r="D218" s="77">
        <v>2018</v>
      </c>
      <c r="E218" s="77">
        <v>3</v>
      </c>
      <c r="F218" s="77" t="str">
        <f t="shared" si="3"/>
        <v>September</v>
      </c>
    </row>
    <row r="219" spans="1:6" x14ac:dyDescent="0.15">
      <c r="A219" s="77" t="s">
        <v>196</v>
      </c>
      <c r="B219" s="77" t="s">
        <v>55</v>
      </c>
      <c r="C219" s="77">
        <v>10</v>
      </c>
      <c r="D219" s="77">
        <v>2018</v>
      </c>
      <c r="E219" s="77">
        <v>32</v>
      </c>
      <c r="F219" s="77" t="str">
        <f t="shared" si="3"/>
        <v>October</v>
      </c>
    </row>
    <row r="220" spans="1:6" x14ac:dyDescent="0.15">
      <c r="A220" s="77" t="s">
        <v>196</v>
      </c>
      <c r="B220" s="77" t="s">
        <v>55</v>
      </c>
      <c r="C220" s="77">
        <v>11</v>
      </c>
      <c r="D220" s="77">
        <v>2018</v>
      </c>
      <c r="E220" s="77">
        <v>11</v>
      </c>
      <c r="F220" s="77" t="str">
        <f t="shared" si="3"/>
        <v>November</v>
      </c>
    </row>
    <row r="221" spans="1:6" x14ac:dyDescent="0.15">
      <c r="A221" s="77" t="s">
        <v>196</v>
      </c>
      <c r="B221" s="77" t="s">
        <v>55</v>
      </c>
      <c r="C221" s="77">
        <v>12</v>
      </c>
      <c r="D221" s="77">
        <v>2018</v>
      </c>
      <c r="E221" s="77">
        <v>2</v>
      </c>
      <c r="F221" s="77" t="str">
        <f t="shared" si="3"/>
        <v>December</v>
      </c>
    </row>
    <row r="222" spans="1:6" x14ac:dyDescent="0.15">
      <c r="A222" s="77" t="s">
        <v>196</v>
      </c>
      <c r="B222" s="77" t="s">
        <v>55</v>
      </c>
      <c r="C222" s="77">
        <v>1</v>
      </c>
      <c r="D222" s="77">
        <v>2019</v>
      </c>
      <c r="E222" s="77">
        <v>0</v>
      </c>
      <c r="F222" s="77" t="str">
        <f t="shared" si="3"/>
        <v>January</v>
      </c>
    </row>
    <row r="223" spans="1:6" x14ac:dyDescent="0.15">
      <c r="A223" s="77" t="s">
        <v>196</v>
      </c>
      <c r="B223" s="77" t="s">
        <v>55</v>
      </c>
      <c r="C223" s="77">
        <v>2</v>
      </c>
      <c r="D223" s="77">
        <v>2019</v>
      </c>
      <c r="E223" s="77">
        <v>0</v>
      </c>
      <c r="F223" s="77" t="str">
        <f t="shared" si="3"/>
        <v>February</v>
      </c>
    </row>
    <row r="224" spans="1:6" x14ac:dyDescent="0.15">
      <c r="A224" s="77" t="s">
        <v>196</v>
      </c>
      <c r="B224" s="77" t="s">
        <v>55</v>
      </c>
      <c r="C224" s="77">
        <v>3</v>
      </c>
      <c r="D224" s="77">
        <v>2019</v>
      </c>
      <c r="E224" s="77">
        <v>0</v>
      </c>
      <c r="F224" s="77" t="str">
        <f t="shared" si="3"/>
        <v>March</v>
      </c>
    </row>
    <row r="225" spans="1:6" x14ac:dyDescent="0.15">
      <c r="A225" s="77" t="s">
        <v>196</v>
      </c>
      <c r="B225" s="77" t="s">
        <v>55</v>
      </c>
      <c r="C225" s="77">
        <v>4</v>
      </c>
      <c r="D225" s="77">
        <v>2019</v>
      </c>
      <c r="E225" s="77">
        <v>0</v>
      </c>
      <c r="F225" s="77" t="str">
        <f t="shared" si="3"/>
        <v>April</v>
      </c>
    </row>
    <row r="226" spans="1:6" x14ac:dyDescent="0.15">
      <c r="A226" s="77" t="s">
        <v>196</v>
      </c>
      <c r="B226" s="77" t="s">
        <v>55</v>
      </c>
      <c r="C226" s="77">
        <v>5</v>
      </c>
      <c r="D226" s="77">
        <v>2019</v>
      </c>
      <c r="E226" s="77">
        <v>35</v>
      </c>
      <c r="F226" s="77" t="str">
        <f t="shared" si="3"/>
        <v>May</v>
      </c>
    </row>
    <row r="227" spans="1:6" x14ac:dyDescent="0.15">
      <c r="A227" s="77" t="s">
        <v>196</v>
      </c>
      <c r="B227" s="77" t="s">
        <v>55</v>
      </c>
      <c r="C227" s="77">
        <v>6</v>
      </c>
      <c r="D227" s="77">
        <v>2019</v>
      </c>
      <c r="E227" s="77">
        <v>31</v>
      </c>
      <c r="F227" s="77" t="str">
        <f t="shared" si="3"/>
        <v>June</v>
      </c>
    </row>
    <row r="228" spans="1:6" x14ac:dyDescent="0.15">
      <c r="A228" s="77" t="s">
        <v>196</v>
      </c>
      <c r="B228" s="77" t="s">
        <v>55</v>
      </c>
      <c r="C228" s="77">
        <v>7</v>
      </c>
      <c r="D228" s="77">
        <v>2019</v>
      </c>
      <c r="E228" s="77">
        <v>5</v>
      </c>
      <c r="F228" s="77" t="str">
        <f t="shared" si="3"/>
        <v>July</v>
      </c>
    </row>
    <row r="229" spans="1:6" x14ac:dyDescent="0.15">
      <c r="A229" s="77" t="s">
        <v>196</v>
      </c>
      <c r="B229" s="77" t="s">
        <v>55</v>
      </c>
      <c r="C229" s="77">
        <v>8</v>
      </c>
      <c r="D229" s="77">
        <v>2019</v>
      </c>
      <c r="E229" s="77">
        <v>43</v>
      </c>
      <c r="F229" s="77" t="str">
        <f t="shared" si="3"/>
        <v>August</v>
      </c>
    </row>
    <row r="230" spans="1:6" x14ac:dyDescent="0.15">
      <c r="A230" s="77" t="s">
        <v>196</v>
      </c>
      <c r="B230" s="77" t="s">
        <v>55</v>
      </c>
      <c r="C230" s="77">
        <v>9</v>
      </c>
      <c r="D230" s="77">
        <v>2019</v>
      </c>
      <c r="E230" s="77">
        <v>27</v>
      </c>
      <c r="F230" s="77" t="str">
        <f t="shared" si="3"/>
        <v>September</v>
      </c>
    </row>
    <row r="231" spans="1:6" x14ac:dyDescent="0.15">
      <c r="A231" s="77" t="s">
        <v>196</v>
      </c>
      <c r="B231" s="77" t="s">
        <v>55</v>
      </c>
      <c r="C231" s="77">
        <v>10</v>
      </c>
      <c r="D231" s="77">
        <v>2019</v>
      </c>
      <c r="E231" s="77">
        <v>49</v>
      </c>
      <c r="F231" s="77" t="str">
        <f t="shared" si="3"/>
        <v>October</v>
      </c>
    </row>
    <row r="232" spans="1:6" x14ac:dyDescent="0.15">
      <c r="A232" s="77" t="s">
        <v>197</v>
      </c>
      <c r="B232" s="77" t="s">
        <v>57</v>
      </c>
      <c r="C232" s="77">
        <v>1</v>
      </c>
      <c r="D232" s="77">
        <v>2016</v>
      </c>
      <c r="E232" s="77">
        <v>393</v>
      </c>
      <c r="F232" s="77" t="str">
        <f t="shared" si="3"/>
        <v>January</v>
      </c>
    </row>
    <row r="233" spans="1:6" x14ac:dyDescent="0.15">
      <c r="A233" s="77" t="s">
        <v>197</v>
      </c>
      <c r="B233" s="77" t="s">
        <v>57</v>
      </c>
      <c r="C233" s="77">
        <v>2</v>
      </c>
      <c r="D233" s="77">
        <v>2016</v>
      </c>
      <c r="E233" s="77">
        <v>400</v>
      </c>
      <c r="F233" s="77" t="str">
        <f t="shared" si="3"/>
        <v>February</v>
      </c>
    </row>
    <row r="234" spans="1:6" x14ac:dyDescent="0.15">
      <c r="A234" s="77" t="s">
        <v>197</v>
      </c>
      <c r="B234" s="77" t="s">
        <v>57</v>
      </c>
      <c r="C234" s="77">
        <v>3</v>
      </c>
      <c r="D234" s="77">
        <v>2016</v>
      </c>
      <c r="E234" s="77">
        <v>649</v>
      </c>
      <c r="F234" s="77" t="str">
        <f t="shared" si="3"/>
        <v>March</v>
      </c>
    </row>
    <row r="235" spans="1:6" x14ac:dyDescent="0.15">
      <c r="A235" s="77" t="s">
        <v>197</v>
      </c>
      <c r="B235" s="77" t="s">
        <v>57</v>
      </c>
      <c r="C235" s="77">
        <v>4</v>
      </c>
      <c r="D235" s="77">
        <v>2016</v>
      </c>
      <c r="E235" s="77">
        <v>472</v>
      </c>
      <c r="F235" s="77" t="str">
        <f t="shared" si="3"/>
        <v>April</v>
      </c>
    </row>
    <row r="236" spans="1:6" x14ac:dyDescent="0.15">
      <c r="A236" s="77" t="s">
        <v>197</v>
      </c>
      <c r="B236" s="77" t="s">
        <v>57</v>
      </c>
      <c r="C236" s="77">
        <v>5</v>
      </c>
      <c r="D236" s="77">
        <v>2016</v>
      </c>
      <c r="E236" s="77">
        <v>700</v>
      </c>
      <c r="F236" s="77" t="str">
        <f t="shared" si="3"/>
        <v>May</v>
      </c>
    </row>
    <row r="237" spans="1:6" x14ac:dyDescent="0.15">
      <c r="A237" s="77" t="s">
        <v>197</v>
      </c>
      <c r="B237" s="77" t="s">
        <v>57</v>
      </c>
      <c r="C237" s="77">
        <v>6</v>
      </c>
      <c r="D237" s="77">
        <v>2016</v>
      </c>
      <c r="E237" s="77">
        <v>1416</v>
      </c>
      <c r="F237" s="77" t="str">
        <f t="shared" si="3"/>
        <v>June</v>
      </c>
    </row>
    <row r="238" spans="1:6" x14ac:dyDescent="0.15">
      <c r="A238" s="77" t="s">
        <v>197</v>
      </c>
      <c r="B238" s="77" t="s">
        <v>57</v>
      </c>
      <c r="C238" s="77">
        <v>7</v>
      </c>
      <c r="D238" s="77">
        <v>2016</v>
      </c>
      <c r="E238" s="77">
        <v>992</v>
      </c>
      <c r="F238" s="77" t="str">
        <f t="shared" si="3"/>
        <v>July</v>
      </c>
    </row>
    <row r="239" spans="1:6" x14ac:dyDescent="0.15">
      <c r="A239" s="77" t="s">
        <v>197</v>
      </c>
      <c r="B239" s="77" t="s">
        <v>57</v>
      </c>
      <c r="C239" s="77">
        <v>8</v>
      </c>
      <c r="D239" s="77">
        <v>2016</v>
      </c>
      <c r="E239" s="77">
        <v>932</v>
      </c>
      <c r="F239" s="77" t="str">
        <f t="shared" si="3"/>
        <v>August</v>
      </c>
    </row>
    <row r="240" spans="1:6" x14ac:dyDescent="0.15">
      <c r="A240" s="77" t="s">
        <v>197</v>
      </c>
      <c r="B240" s="77" t="s">
        <v>57</v>
      </c>
      <c r="C240" s="77">
        <v>9</v>
      </c>
      <c r="D240" s="77">
        <v>2016</v>
      </c>
      <c r="E240" s="77">
        <v>1098</v>
      </c>
      <c r="F240" s="77" t="str">
        <f t="shared" si="3"/>
        <v>September</v>
      </c>
    </row>
    <row r="241" spans="1:6" x14ac:dyDescent="0.15">
      <c r="A241" s="77" t="s">
        <v>197</v>
      </c>
      <c r="B241" s="77" t="s">
        <v>57</v>
      </c>
      <c r="C241" s="77">
        <v>10</v>
      </c>
      <c r="D241" s="77">
        <v>2016</v>
      </c>
      <c r="E241" s="77">
        <v>1512</v>
      </c>
      <c r="F241" s="77" t="str">
        <f t="shared" si="3"/>
        <v>October</v>
      </c>
    </row>
    <row r="242" spans="1:6" x14ac:dyDescent="0.15">
      <c r="A242" s="77" t="s">
        <v>197</v>
      </c>
      <c r="B242" s="77" t="s">
        <v>57</v>
      </c>
      <c r="C242" s="77">
        <v>11</v>
      </c>
      <c r="D242" s="77">
        <v>2016</v>
      </c>
      <c r="E242" s="77">
        <v>852</v>
      </c>
      <c r="F242" s="77" t="str">
        <f t="shared" si="3"/>
        <v>November</v>
      </c>
    </row>
    <row r="243" spans="1:6" x14ac:dyDescent="0.15">
      <c r="A243" s="77" t="s">
        <v>197</v>
      </c>
      <c r="B243" s="77" t="s">
        <v>57</v>
      </c>
      <c r="C243" s="77">
        <v>12</v>
      </c>
      <c r="D243" s="77">
        <v>2016</v>
      </c>
      <c r="E243" s="77">
        <v>594</v>
      </c>
      <c r="F243" s="77" t="str">
        <f t="shared" si="3"/>
        <v>December</v>
      </c>
    </row>
    <row r="244" spans="1:6" x14ac:dyDescent="0.15">
      <c r="A244" s="77" t="s">
        <v>197</v>
      </c>
      <c r="B244" s="77" t="s">
        <v>57</v>
      </c>
      <c r="C244" s="77">
        <v>1</v>
      </c>
      <c r="D244" s="77">
        <v>2017</v>
      </c>
      <c r="E244" s="77">
        <v>282</v>
      </c>
      <c r="F244" s="77" t="str">
        <f t="shared" si="3"/>
        <v>January</v>
      </c>
    </row>
    <row r="245" spans="1:6" x14ac:dyDescent="0.15">
      <c r="A245" s="77" t="s">
        <v>197</v>
      </c>
      <c r="B245" s="77" t="s">
        <v>57</v>
      </c>
      <c r="C245" s="77">
        <v>2</v>
      </c>
      <c r="D245" s="77">
        <v>2017</v>
      </c>
      <c r="E245" s="77">
        <v>363</v>
      </c>
      <c r="F245" s="77" t="str">
        <f t="shared" si="3"/>
        <v>February</v>
      </c>
    </row>
    <row r="246" spans="1:6" x14ac:dyDescent="0.15">
      <c r="A246" s="77" t="s">
        <v>197</v>
      </c>
      <c r="B246" s="77" t="s">
        <v>57</v>
      </c>
      <c r="C246" s="77">
        <v>3</v>
      </c>
      <c r="D246" s="77">
        <v>2017</v>
      </c>
      <c r="E246" s="77">
        <v>496</v>
      </c>
      <c r="F246" s="77" t="str">
        <f t="shared" si="3"/>
        <v>March</v>
      </c>
    </row>
    <row r="247" spans="1:6" x14ac:dyDescent="0.15">
      <c r="A247" s="77" t="s">
        <v>197</v>
      </c>
      <c r="B247" s="77" t="s">
        <v>57</v>
      </c>
      <c r="C247" s="77">
        <v>4</v>
      </c>
      <c r="D247" s="77">
        <v>2017</v>
      </c>
      <c r="E247" s="77">
        <v>738</v>
      </c>
      <c r="F247" s="77" t="str">
        <f t="shared" si="3"/>
        <v>April</v>
      </c>
    </row>
    <row r="248" spans="1:6" x14ac:dyDescent="0.15">
      <c r="A248" s="77" t="s">
        <v>197</v>
      </c>
      <c r="B248" s="77" t="s">
        <v>57</v>
      </c>
      <c r="C248" s="77">
        <v>5</v>
      </c>
      <c r="D248" s="77">
        <v>2017</v>
      </c>
      <c r="E248" s="77">
        <v>1271</v>
      </c>
      <c r="F248" s="77" t="str">
        <f t="shared" si="3"/>
        <v>May</v>
      </c>
    </row>
    <row r="249" spans="1:6" x14ac:dyDescent="0.15">
      <c r="A249" s="77" t="s">
        <v>197</v>
      </c>
      <c r="B249" s="77" t="s">
        <v>57</v>
      </c>
      <c r="C249" s="77">
        <v>6</v>
      </c>
      <c r="D249" s="77">
        <v>2017</v>
      </c>
      <c r="E249" s="77">
        <v>1639</v>
      </c>
      <c r="F249" s="77" t="str">
        <f t="shared" si="3"/>
        <v>June</v>
      </c>
    </row>
    <row r="250" spans="1:6" x14ac:dyDescent="0.15">
      <c r="A250" s="77" t="s">
        <v>197</v>
      </c>
      <c r="B250" s="77" t="s">
        <v>57</v>
      </c>
      <c r="C250" s="77">
        <v>7</v>
      </c>
      <c r="D250" s="77">
        <v>2017</v>
      </c>
      <c r="E250" s="77">
        <v>737</v>
      </c>
      <c r="F250" s="77" t="str">
        <f t="shared" si="3"/>
        <v>July</v>
      </c>
    </row>
    <row r="251" spans="1:6" x14ac:dyDescent="0.15">
      <c r="A251" s="77" t="s">
        <v>197</v>
      </c>
      <c r="B251" s="77" t="s">
        <v>57</v>
      </c>
      <c r="C251" s="77">
        <v>8</v>
      </c>
      <c r="D251" s="77">
        <v>2017</v>
      </c>
      <c r="E251" s="77">
        <v>427</v>
      </c>
      <c r="F251" s="77" t="str">
        <f t="shared" si="3"/>
        <v>August</v>
      </c>
    </row>
    <row r="252" spans="1:6" x14ac:dyDescent="0.15">
      <c r="A252" s="77" t="s">
        <v>197</v>
      </c>
      <c r="B252" s="77" t="s">
        <v>57</v>
      </c>
      <c r="C252" s="77">
        <v>9</v>
      </c>
      <c r="D252" s="77">
        <v>2017</v>
      </c>
      <c r="E252" s="77">
        <v>508</v>
      </c>
      <c r="F252" s="77" t="str">
        <f t="shared" si="3"/>
        <v>September</v>
      </c>
    </row>
    <row r="253" spans="1:6" x14ac:dyDescent="0.15">
      <c r="A253" s="77" t="s">
        <v>197</v>
      </c>
      <c r="B253" s="77" t="s">
        <v>57</v>
      </c>
      <c r="C253" s="77">
        <v>10</v>
      </c>
      <c r="D253" s="77">
        <v>2017</v>
      </c>
      <c r="E253" s="77">
        <v>279</v>
      </c>
      <c r="F253" s="77" t="str">
        <f t="shared" si="3"/>
        <v>October</v>
      </c>
    </row>
    <row r="254" spans="1:6" x14ac:dyDescent="0.15">
      <c r="A254" s="77" t="s">
        <v>197</v>
      </c>
      <c r="B254" s="77" t="s">
        <v>57</v>
      </c>
      <c r="C254" s="77">
        <v>11</v>
      </c>
      <c r="D254" s="77">
        <v>2017</v>
      </c>
      <c r="E254" s="77">
        <v>306</v>
      </c>
      <c r="F254" s="77" t="str">
        <f t="shared" si="3"/>
        <v>November</v>
      </c>
    </row>
    <row r="255" spans="1:6" x14ac:dyDescent="0.15">
      <c r="A255" s="77" t="s">
        <v>197</v>
      </c>
      <c r="B255" s="77" t="s">
        <v>57</v>
      </c>
      <c r="C255" s="77">
        <v>12</v>
      </c>
      <c r="D255" s="77">
        <v>2017</v>
      </c>
      <c r="E255" s="77">
        <v>72</v>
      </c>
      <c r="F255" s="77" t="str">
        <f t="shared" si="3"/>
        <v>December</v>
      </c>
    </row>
    <row r="256" spans="1:6" x14ac:dyDescent="0.15">
      <c r="A256" s="77" t="s">
        <v>197</v>
      </c>
      <c r="B256" s="77" t="s">
        <v>57</v>
      </c>
      <c r="C256" s="77">
        <v>1</v>
      </c>
      <c r="D256" s="77">
        <v>2018</v>
      </c>
      <c r="E256" s="77">
        <v>107</v>
      </c>
      <c r="F256" s="77" t="str">
        <f t="shared" si="3"/>
        <v>January</v>
      </c>
    </row>
    <row r="257" spans="1:6" x14ac:dyDescent="0.15">
      <c r="A257" s="77" t="s">
        <v>197</v>
      </c>
      <c r="B257" s="77" t="s">
        <v>57</v>
      </c>
      <c r="C257" s="77">
        <v>2</v>
      </c>
      <c r="D257" s="77">
        <v>2018</v>
      </c>
      <c r="E257" s="77">
        <v>31</v>
      </c>
      <c r="F257" s="77" t="str">
        <f t="shared" si="3"/>
        <v>February</v>
      </c>
    </row>
    <row r="258" spans="1:6" x14ac:dyDescent="0.15">
      <c r="A258" s="77" t="s">
        <v>197</v>
      </c>
      <c r="B258" s="77" t="s">
        <v>57</v>
      </c>
      <c r="C258" s="77">
        <v>3</v>
      </c>
      <c r="D258" s="77">
        <v>2018</v>
      </c>
      <c r="E258" s="77">
        <v>60</v>
      </c>
      <c r="F258" s="77" t="str">
        <f t="shared" si="3"/>
        <v>March</v>
      </c>
    </row>
    <row r="259" spans="1:6" x14ac:dyDescent="0.15">
      <c r="A259" s="77" t="s">
        <v>197</v>
      </c>
      <c r="B259" s="77" t="s">
        <v>57</v>
      </c>
      <c r="C259" s="77">
        <v>4</v>
      </c>
      <c r="D259" s="77">
        <v>2018</v>
      </c>
      <c r="E259" s="77">
        <v>219</v>
      </c>
      <c r="F259" s="77" t="str">
        <f t="shared" ref="F259:F322" si="4">TEXT(DATE(2000,C259,1),"MMMM")</f>
        <v>April</v>
      </c>
    </row>
    <row r="260" spans="1:6" x14ac:dyDescent="0.15">
      <c r="A260" s="77" t="s">
        <v>197</v>
      </c>
      <c r="B260" s="77" t="s">
        <v>57</v>
      </c>
      <c r="C260" s="77">
        <v>5</v>
      </c>
      <c r="D260" s="77">
        <v>2018</v>
      </c>
      <c r="E260" s="77">
        <v>188</v>
      </c>
      <c r="F260" s="77" t="str">
        <f t="shared" si="4"/>
        <v>May</v>
      </c>
    </row>
    <row r="261" spans="1:6" x14ac:dyDescent="0.15">
      <c r="A261" s="77" t="s">
        <v>197</v>
      </c>
      <c r="B261" s="77" t="s">
        <v>57</v>
      </c>
      <c r="C261" s="77">
        <v>6</v>
      </c>
      <c r="D261" s="77">
        <v>2018</v>
      </c>
      <c r="E261" s="77">
        <v>270</v>
      </c>
      <c r="F261" s="77" t="str">
        <f t="shared" si="4"/>
        <v>June</v>
      </c>
    </row>
    <row r="262" spans="1:6" x14ac:dyDescent="0.15">
      <c r="A262" s="77" t="s">
        <v>197</v>
      </c>
      <c r="B262" s="77" t="s">
        <v>57</v>
      </c>
      <c r="C262" s="77">
        <v>7</v>
      </c>
      <c r="D262" s="77">
        <v>2018</v>
      </c>
      <c r="E262" s="77">
        <v>0</v>
      </c>
      <c r="F262" s="77" t="str">
        <f t="shared" si="4"/>
        <v>July</v>
      </c>
    </row>
    <row r="263" spans="1:6" x14ac:dyDescent="0.15">
      <c r="A263" s="77" t="s">
        <v>197</v>
      </c>
      <c r="B263" s="77" t="s">
        <v>57</v>
      </c>
      <c r="C263" s="77">
        <v>8</v>
      </c>
      <c r="D263" s="77">
        <v>2018</v>
      </c>
      <c r="E263" s="77">
        <v>0</v>
      </c>
      <c r="F263" s="77" t="str">
        <f t="shared" si="4"/>
        <v>August</v>
      </c>
    </row>
    <row r="264" spans="1:6" x14ac:dyDescent="0.15">
      <c r="A264" s="77" t="s">
        <v>197</v>
      </c>
      <c r="B264" s="77" t="s">
        <v>57</v>
      </c>
      <c r="C264" s="77">
        <v>9</v>
      </c>
      <c r="D264" s="77">
        <v>2018</v>
      </c>
      <c r="E264" s="77">
        <v>0</v>
      </c>
      <c r="F264" s="77" t="str">
        <f t="shared" si="4"/>
        <v>September</v>
      </c>
    </row>
    <row r="265" spans="1:6" x14ac:dyDescent="0.15">
      <c r="A265" s="77" t="s">
        <v>197</v>
      </c>
      <c r="B265" s="77" t="s">
        <v>57</v>
      </c>
      <c r="C265" s="77">
        <v>10</v>
      </c>
      <c r="D265" s="77">
        <v>2018</v>
      </c>
      <c r="E265" s="77">
        <v>0</v>
      </c>
      <c r="F265" s="77" t="str">
        <f t="shared" si="4"/>
        <v>October</v>
      </c>
    </row>
    <row r="266" spans="1:6" x14ac:dyDescent="0.15">
      <c r="A266" s="77" t="s">
        <v>197</v>
      </c>
      <c r="B266" s="77" t="s">
        <v>57</v>
      </c>
      <c r="C266" s="77">
        <v>11</v>
      </c>
      <c r="D266" s="77">
        <v>2018</v>
      </c>
      <c r="E266" s="77">
        <v>1</v>
      </c>
      <c r="F266" s="77" t="str">
        <f t="shared" si="4"/>
        <v>November</v>
      </c>
    </row>
    <row r="267" spans="1:6" x14ac:dyDescent="0.15">
      <c r="A267" s="77" t="s">
        <v>197</v>
      </c>
      <c r="B267" s="77" t="s">
        <v>57</v>
      </c>
      <c r="C267" s="77">
        <v>12</v>
      </c>
      <c r="D267" s="77">
        <v>2018</v>
      </c>
      <c r="E267" s="77">
        <v>0</v>
      </c>
      <c r="F267" s="77" t="str">
        <f t="shared" si="4"/>
        <v>December</v>
      </c>
    </row>
    <row r="268" spans="1:6" x14ac:dyDescent="0.15">
      <c r="A268" s="77" t="s">
        <v>197</v>
      </c>
      <c r="B268" s="77" t="s">
        <v>57</v>
      </c>
      <c r="C268" s="77">
        <v>1</v>
      </c>
      <c r="D268" s="77">
        <v>2019</v>
      </c>
      <c r="E268" s="77">
        <v>1</v>
      </c>
      <c r="F268" s="77" t="str">
        <f t="shared" si="4"/>
        <v>January</v>
      </c>
    </row>
    <row r="269" spans="1:6" x14ac:dyDescent="0.15">
      <c r="A269" s="77" t="s">
        <v>197</v>
      </c>
      <c r="B269" s="77" t="s">
        <v>57</v>
      </c>
      <c r="C269" s="77">
        <v>2</v>
      </c>
      <c r="D269" s="77">
        <v>2019</v>
      </c>
      <c r="E269" s="77">
        <v>0</v>
      </c>
      <c r="F269" s="77" t="str">
        <f t="shared" si="4"/>
        <v>February</v>
      </c>
    </row>
    <row r="270" spans="1:6" x14ac:dyDescent="0.15">
      <c r="A270" s="77" t="s">
        <v>197</v>
      </c>
      <c r="B270" s="77" t="s">
        <v>57</v>
      </c>
      <c r="C270" s="77">
        <v>3</v>
      </c>
      <c r="D270" s="77">
        <v>2019</v>
      </c>
      <c r="E270" s="77">
        <v>1</v>
      </c>
      <c r="F270" s="77" t="str">
        <f t="shared" si="4"/>
        <v>March</v>
      </c>
    </row>
    <row r="271" spans="1:6" x14ac:dyDescent="0.15">
      <c r="A271" s="77" t="s">
        <v>197</v>
      </c>
      <c r="B271" s="77" t="s">
        <v>57</v>
      </c>
      <c r="C271" s="77">
        <v>4</v>
      </c>
      <c r="D271" s="77">
        <v>2019</v>
      </c>
      <c r="E271" s="77">
        <v>0</v>
      </c>
      <c r="F271" s="77" t="str">
        <f t="shared" si="4"/>
        <v>April</v>
      </c>
    </row>
    <row r="272" spans="1:6" x14ac:dyDescent="0.15">
      <c r="A272" s="77" t="s">
        <v>197</v>
      </c>
      <c r="B272" s="77" t="s">
        <v>57</v>
      </c>
      <c r="C272" s="77">
        <v>5</v>
      </c>
      <c r="D272" s="77">
        <v>2019</v>
      </c>
      <c r="E272" s="77">
        <v>4</v>
      </c>
      <c r="F272" s="77" t="str">
        <f t="shared" si="4"/>
        <v>May</v>
      </c>
    </row>
    <row r="273" spans="1:6" x14ac:dyDescent="0.15">
      <c r="A273" s="77" t="s">
        <v>197</v>
      </c>
      <c r="B273" s="77" t="s">
        <v>57</v>
      </c>
      <c r="C273" s="77">
        <v>6</v>
      </c>
      <c r="D273" s="77">
        <v>2019</v>
      </c>
      <c r="E273" s="77">
        <v>34</v>
      </c>
      <c r="F273" s="77" t="str">
        <f t="shared" si="4"/>
        <v>June</v>
      </c>
    </row>
    <row r="274" spans="1:6" x14ac:dyDescent="0.15">
      <c r="A274" s="77" t="s">
        <v>197</v>
      </c>
      <c r="B274" s="77" t="s">
        <v>57</v>
      </c>
      <c r="C274" s="77">
        <v>7</v>
      </c>
      <c r="D274" s="77">
        <v>2019</v>
      </c>
      <c r="E274" s="77">
        <v>12</v>
      </c>
      <c r="F274" s="77" t="str">
        <f t="shared" si="4"/>
        <v>July</v>
      </c>
    </row>
    <row r="275" spans="1:6" x14ac:dyDescent="0.15">
      <c r="A275" s="77" t="s">
        <v>197</v>
      </c>
      <c r="B275" s="77" t="s">
        <v>57</v>
      </c>
      <c r="C275" s="77">
        <v>8</v>
      </c>
      <c r="D275" s="77">
        <v>2019</v>
      </c>
      <c r="E275" s="77">
        <v>14</v>
      </c>
      <c r="F275" s="77" t="str">
        <f t="shared" si="4"/>
        <v>August</v>
      </c>
    </row>
    <row r="276" spans="1:6" x14ac:dyDescent="0.15">
      <c r="A276" s="77" t="s">
        <v>197</v>
      </c>
      <c r="B276" s="77" t="s">
        <v>57</v>
      </c>
      <c r="C276" s="77">
        <v>9</v>
      </c>
      <c r="D276" s="77">
        <v>2019</v>
      </c>
      <c r="E276" s="77">
        <v>51</v>
      </c>
      <c r="F276" s="77" t="str">
        <f t="shared" si="4"/>
        <v>September</v>
      </c>
    </row>
    <row r="277" spans="1:6" x14ac:dyDescent="0.15">
      <c r="A277" s="77" t="s">
        <v>197</v>
      </c>
      <c r="B277" s="77" t="s">
        <v>57</v>
      </c>
      <c r="C277" s="77">
        <v>10</v>
      </c>
      <c r="D277" s="77">
        <v>2019</v>
      </c>
      <c r="E277" s="77">
        <v>53</v>
      </c>
      <c r="F277" s="77" t="str">
        <f t="shared" si="4"/>
        <v>October</v>
      </c>
    </row>
    <row r="278" spans="1:6" x14ac:dyDescent="0.15">
      <c r="A278" s="77" t="s">
        <v>198</v>
      </c>
      <c r="B278" s="77" t="s">
        <v>69</v>
      </c>
      <c r="C278" s="77">
        <v>1</v>
      </c>
      <c r="D278" s="77">
        <v>2016</v>
      </c>
      <c r="E278" s="77">
        <v>905</v>
      </c>
      <c r="F278" s="77" t="str">
        <f t="shared" si="4"/>
        <v>January</v>
      </c>
    </row>
    <row r="279" spans="1:6" x14ac:dyDescent="0.15">
      <c r="A279" s="77" t="s">
        <v>198</v>
      </c>
      <c r="B279" s="77" t="s">
        <v>69</v>
      </c>
      <c r="C279" s="77">
        <v>2</v>
      </c>
      <c r="D279" s="77">
        <v>2016</v>
      </c>
      <c r="E279" s="77">
        <v>713</v>
      </c>
      <c r="F279" s="77" t="str">
        <f t="shared" si="4"/>
        <v>February</v>
      </c>
    </row>
    <row r="280" spans="1:6" x14ac:dyDescent="0.15">
      <c r="A280" s="77" t="s">
        <v>198</v>
      </c>
      <c r="B280" s="77" t="s">
        <v>69</v>
      </c>
      <c r="C280" s="77">
        <v>3</v>
      </c>
      <c r="D280" s="77">
        <v>2016</v>
      </c>
      <c r="E280" s="77">
        <v>1797</v>
      </c>
      <c r="F280" s="77" t="str">
        <f t="shared" si="4"/>
        <v>March</v>
      </c>
    </row>
    <row r="281" spans="1:6" x14ac:dyDescent="0.15">
      <c r="A281" s="77" t="s">
        <v>198</v>
      </c>
      <c r="B281" s="77" t="s">
        <v>69</v>
      </c>
      <c r="C281" s="77">
        <v>4</v>
      </c>
      <c r="D281" s="77">
        <v>2016</v>
      </c>
      <c r="E281" s="77">
        <v>896</v>
      </c>
      <c r="F281" s="77" t="str">
        <f t="shared" si="4"/>
        <v>April</v>
      </c>
    </row>
    <row r="282" spans="1:6" x14ac:dyDescent="0.15">
      <c r="A282" s="77" t="s">
        <v>198</v>
      </c>
      <c r="B282" s="77" t="s">
        <v>69</v>
      </c>
      <c r="C282" s="77">
        <v>5</v>
      </c>
      <c r="D282" s="77">
        <v>2016</v>
      </c>
      <c r="E282" s="77">
        <v>1656</v>
      </c>
      <c r="F282" s="77" t="str">
        <f t="shared" si="4"/>
        <v>May</v>
      </c>
    </row>
    <row r="283" spans="1:6" x14ac:dyDescent="0.15">
      <c r="A283" s="77" t="s">
        <v>198</v>
      </c>
      <c r="B283" s="77" t="s">
        <v>69</v>
      </c>
      <c r="C283" s="77">
        <v>6</v>
      </c>
      <c r="D283" s="77">
        <v>2016</v>
      </c>
      <c r="E283" s="77">
        <v>6196</v>
      </c>
      <c r="F283" s="77" t="str">
        <f t="shared" si="4"/>
        <v>June</v>
      </c>
    </row>
    <row r="284" spans="1:6" x14ac:dyDescent="0.15">
      <c r="A284" s="77" t="s">
        <v>198</v>
      </c>
      <c r="B284" s="77" t="s">
        <v>69</v>
      </c>
      <c r="C284" s="77">
        <v>7</v>
      </c>
      <c r="D284" s="77">
        <v>2016</v>
      </c>
      <c r="E284" s="77">
        <v>6424</v>
      </c>
      <c r="F284" s="77" t="str">
        <f t="shared" si="4"/>
        <v>July</v>
      </c>
    </row>
    <row r="285" spans="1:6" x14ac:dyDescent="0.15">
      <c r="A285" s="77" t="s">
        <v>198</v>
      </c>
      <c r="B285" s="77" t="s">
        <v>69</v>
      </c>
      <c r="C285" s="77">
        <v>8</v>
      </c>
      <c r="D285" s="77">
        <v>2016</v>
      </c>
      <c r="E285" s="77">
        <v>3742</v>
      </c>
      <c r="F285" s="77" t="str">
        <f t="shared" si="4"/>
        <v>August</v>
      </c>
    </row>
    <row r="286" spans="1:6" x14ac:dyDescent="0.15">
      <c r="A286" s="77" t="s">
        <v>198</v>
      </c>
      <c r="B286" s="77" t="s">
        <v>69</v>
      </c>
      <c r="C286" s="77">
        <v>9</v>
      </c>
      <c r="D286" s="77">
        <v>2016</v>
      </c>
      <c r="E286" s="77">
        <v>4843</v>
      </c>
      <c r="F286" s="77" t="str">
        <f t="shared" si="4"/>
        <v>September</v>
      </c>
    </row>
    <row r="287" spans="1:6" x14ac:dyDescent="0.15">
      <c r="A287" s="77" t="s">
        <v>198</v>
      </c>
      <c r="B287" s="77" t="s">
        <v>69</v>
      </c>
      <c r="C287" s="77">
        <v>10</v>
      </c>
      <c r="D287" s="77">
        <v>2016</v>
      </c>
      <c r="E287" s="77">
        <v>6636</v>
      </c>
      <c r="F287" s="77" t="str">
        <f t="shared" si="4"/>
        <v>October</v>
      </c>
    </row>
    <row r="288" spans="1:6" x14ac:dyDescent="0.15">
      <c r="A288" s="77" t="s">
        <v>198</v>
      </c>
      <c r="B288" s="77" t="s">
        <v>69</v>
      </c>
      <c r="C288" s="77">
        <v>11</v>
      </c>
      <c r="D288" s="77">
        <v>2016</v>
      </c>
      <c r="E288" s="77">
        <v>2545</v>
      </c>
      <c r="F288" s="77" t="str">
        <f t="shared" si="4"/>
        <v>November</v>
      </c>
    </row>
    <row r="289" spans="1:6" x14ac:dyDescent="0.15">
      <c r="A289" s="77" t="s">
        <v>198</v>
      </c>
      <c r="B289" s="77" t="s">
        <v>69</v>
      </c>
      <c r="C289" s="77">
        <v>12</v>
      </c>
      <c r="D289" s="77">
        <v>2016</v>
      </c>
      <c r="E289" s="77">
        <v>1198</v>
      </c>
      <c r="F289" s="77" t="str">
        <f t="shared" si="4"/>
        <v>December</v>
      </c>
    </row>
    <row r="290" spans="1:6" x14ac:dyDescent="0.15">
      <c r="A290" s="77" t="s">
        <v>198</v>
      </c>
      <c r="B290" s="77" t="s">
        <v>69</v>
      </c>
      <c r="C290" s="77">
        <v>1</v>
      </c>
      <c r="D290" s="77">
        <v>2017</v>
      </c>
      <c r="E290" s="77">
        <v>483</v>
      </c>
      <c r="F290" s="77" t="str">
        <f t="shared" si="4"/>
        <v>January</v>
      </c>
    </row>
    <row r="291" spans="1:6" x14ac:dyDescent="0.15">
      <c r="A291" s="77" t="s">
        <v>198</v>
      </c>
      <c r="B291" s="77" t="s">
        <v>69</v>
      </c>
      <c r="C291" s="77">
        <v>2</v>
      </c>
      <c r="D291" s="77">
        <v>2017</v>
      </c>
      <c r="E291" s="77">
        <v>1204</v>
      </c>
      <c r="F291" s="77" t="str">
        <f t="shared" si="4"/>
        <v>February</v>
      </c>
    </row>
    <row r="292" spans="1:6" x14ac:dyDescent="0.15">
      <c r="A292" s="77" t="s">
        <v>198</v>
      </c>
      <c r="B292" s="77" t="s">
        <v>69</v>
      </c>
      <c r="C292" s="77">
        <v>3</v>
      </c>
      <c r="D292" s="77">
        <v>2017</v>
      </c>
      <c r="E292" s="77">
        <v>1472</v>
      </c>
      <c r="F292" s="77" t="str">
        <f t="shared" si="4"/>
        <v>March</v>
      </c>
    </row>
    <row r="293" spans="1:6" x14ac:dyDescent="0.15">
      <c r="A293" s="77" t="s">
        <v>198</v>
      </c>
      <c r="B293" s="77" t="s">
        <v>69</v>
      </c>
      <c r="C293" s="77">
        <v>4</v>
      </c>
      <c r="D293" s="77">
        <v>2017</v>
      </c>
      <c r="E293" s="77">
        <v>2094</v>
      </c>
      <c r="F293" s="77" t="str">
        <f t="shared" si="4"/>
        <v>April</v>
      </c>
    </row>
    <row r="294" spans="1:6" x14ac:dyDescent="0.15">
      <c r="A294" s="77" t="s">
        <v>198</v>
      </c>
      <c r="B294" s="77" t="s">
        <v>69</v>
      </c>
      <c r="C294" s="77">
        <v>5</v>
      </c>
      <c r="D294" s="77">
        <v>2017</v>
      </c>
      <c r="E294" s="77">
        <v>4033</v>
      </c>
      <c r="F294" s="77" t="str">
        <f t="shared" si="4"/>
        <v>May</v>
      </c>
    </row>
    <row r="295" spans="1:6" x14ac:dyDescent="0.15">
      <c r="A295" s="77" t="s">
        <v>198</v>
      </c>
      <c r="B295" s="77" t="s">
        <v>69</v>
      </c>
      <c r="C295" s="77">
        <v>6</v>
      </c>
      <c r="D295" s="77">
        <v>2017</v>
      </c>
      <c r="E295" s="77">
        <v>4832</v>
      </c>
      <c r="F295" s="77" t="str">
        <f t="shared" si="4"/>
        <v>June</v>
      </c>
    </row>
    <row r="296" spans="1:6" x14ac:dyDescent="0.15">
      <c r="A296" s="77" t="s">
        <v>198</v>
      </c>
      <c r="B296" s="77" t="s">
        <v>69</v>
      </c>
      <c r="C296" s="77">
        <v>7</v>
      </c>
      <c r="D296" s="77">
        <v>2017</v>
      </c>
      <c r="E296" s="77">
        <v>2199</v>
      </c>
      <c r="F296" s="77" t="str">
        <f t="shared" si="4"/>
        <v>July</v>
      </c>
    </row>
    <row r="297" spans="1:6" x14ac:dyDescent="0.15">
      <c r="A297" s="77" t="s">
        <v>198</v>
      </c>
      <c r="B297" s="77" t="s">
        <v>69</v>
      </c>
      <c r="C297" s="77">
        <v>8</v>
      </c>
      <c r="D297" s="77">
        <v>2017</v>
      </c>
      <c r="E297" s="77">
        <v>305</v>
      </c>
      <c r="F297" s="77" t="str">
        <f t="shared" si="4"/>
        <v>August</v>
      </c>
    </row>
    <row r="298" spans="1:6" x14ac:dyDescent="0.15">
      <c r="A298" s="77" t="s">
        <v>198</v>
      </c>
      <c r="B298" s="77" t="s">
        <v>69</v>
      </c>
      <c r="C298" s="77">
        <v>9</v>
      </c>
      <c r="D298" s="77">
        <v>2017</v>
      </c>
      <c r="E298" s="77">
        <v>478</v>
      </c>
      <c r="F298" s="77" t="str">
        <f t="shared" si="4"/>
        <v>September</v>
      </c>
    </row>
    <row r="299" spans="1:6" x14ac:dyDescent="0.15">
      <c r="A299" s="77" t="s">
        <v>198</v>
      </c>
      <c r="B299" s="77" t="s">
        <v>69</v>
      </c>
      <c r="C299" s="77">
        <v>10</v>
      </c>
      <c r="D299" s="77">
        <v>2017</v>
      </c>
      <c r="E299" s="77">
        <v>362</v>
      </c>
      <c r="F299" s="77" t="str">
        <f t="shared" si="4"/>
        <v>October</v>
      </c>
    </row>
    <row r="300" spans="1:6" x14ac:dyDescent="0.15">
      <c r="A300" s="77" t="s">
        <v>198</v>
      </c>
      <c r="B300" s="77" t="s">
        <v>69</v>
      </c>
      <c r="C300" s="77">
        <v>11</v>
      </c>
      <c r="D300" s="77">
        <v>2017</v>
      </c>
      <c r="E300" s="77">
        <v>587</v>
      </c>
      <c r="F300" s="77" t="str">
        <f t="shared" si="4"/>
        <v>November</v>
      </c>
    </row>
    <row r="301" spans="1:6" x14ac:dyDescent="0.15">
      <c r="A301" s="77" t="s">
        <v>198</v>
      </c>
      <c r="B301" s="77" t="s">
        <v>69</v>
      </c>
      <c r="C301" s="77">
        <v>12</v>
      </c>
      <c r="D301" s="77">
        <v>2017</v>
      </c>
      <c r="E301" s="77">
        <v>109</v>
      </c>
      <c r="F301" s="77" t="str">
        <f t="shared" si="4"/>
        <v>December</v>
      </c>
    </row>
    <row r="302" spans="1:6" x14ac:dyDescent="0.15">
      <c r="A302" s="77" t="s">
        <v>198</v>
      </c>
      <c r="B302" s="77" t="s">
        <v>69</v>
      </c>
      <c r="C302" s="77">
        <v>1</v>
      </c>
      <c r="D302" s="77">
        <v>2018</v>
      </c>
      <c r="E302" s="77">
        <v>212</v>
      </c>
      <c r="F302" s="77" t="str">
        <f t="shared" si="4"/>
        <v>January</v>
      </c>
    </row>
    <row r="303" spans="1:6" x14ac:dyDescent="0.15">
      <c r="A303" s="77" t="s">
        <v>198</v>
      </c>
      <c r="B303" s="77" t="s">
        <v>69</v>
      </c>
      <c r="C303" s="77">
        <v>2</v>
      </c>
      <c r="D303" s="77">
        <v>2018</v>
      </c>
      <c r="E303" s="77">
        <v>114</v>
      </c>
      <c r="F303" s="77" t="str">
        <f t="shared" si="4"/>
        <v>February</v>
      </c>
    </row>
    <row r="304" spans="1:6" x14ac:dyDescent="0.15">
      <c r="A304" s="77" t="s">
        <v>198</v>
      </c>
      <c r="B304" s="77" t="s">
        <v>69</v>
      </c>
      <c r="C304" s="77">
        <v>3</v>
      </c>
      <c r="D304" s="77">
        <v>2018</v>
      </c>
      <c r="E304" s="77">
        <v>75</v>
      </c>
      <c r="F304" s="77" t="str">
        <f t="shared" si="4"/>
        <v>March</v>
      </c>
    </row>
    <row r="305" spans="1:6" x14ac:dyDescent="0.15">
      <c r="A305" s="77" t="s">
        <v>198</v>
      </c>
      <c r="B305" s="77" t="s">
        <v>69</v>
      </c>
      <c r="C305" s="77">
        <v>4</v>
      </c>
      <c r="D305" s="77">
        <v>2018</v>
      </c>
      <c r="E305" s="77">
        <v>294</v>
      </c>
      <c r="F305" s="77" t="str">
        <f t="shared" si="4"/>
        <v>April</v>
      </c>
    </row>
    <row r="306" spans="1:6" x14ac:dyDescent="0.15">
      <c r="A306" s="77" t="s">
        <v>198</v>
      </c>
      <c r="B306" s="77" t="s">
        <v>69</v>
      </c>
      <c r="C306" s="77">
        <v>5</v>
      </c>
      <c r="D306" s="77">
        <v>2018</v>
      </c>
      <c r="E306" s="77">
        <v>221</v>
      </c>
      <c r="F306" s="77" t="str">
        <f t="shared" si="4"/>
        <v>May</v>
      </c>
    </row>
    <row r="307" spans="1:6" x14ac:dyDescent="0.15">
      <c r="A307" s="77" t="s">
        <v>198</v>
      </c>
      <c r="B307" s="77" t="s">
        <v>69</v>
      </c>
      <c r="C307" s="77">
        <v>6</v>
      </c>
      <c r="D307" s="77">
        <v>2018</v>
      </c>
      <c r="E307" s="77">
        <v>313</v>
      </c>
      <c r="F307" s="77" t="str">
        <f t="shared" si="4"/>
        <v>June</v>
      </c>
    </row>
    <row r="308" spans="1:6" x14ac:dyDescent="0.15">
      <c r="A308" s="77" t="s">
        <v>198</v>
      </c>
      <c r="B308" s="77" t="s">
        <v>69</v>
      </c>
      <c r="C308" s="77">
        <v>7</v>
      </c>
      <c r="D308" s="77">
        <v>2018</v>
      </c>
      <c r="E308" s="77">
        <v>19</v>
      </c>
      <c r="F308" s="77" t="str">
        <f t="shared" si="4"/>
        <v>July</v>
      </c>
    </row>
    <row r="309" spans="1:6" x14ac:dyDescent="0.15">
      <c r="A309" s="77" t="s">
        <v>198</v>
      </c>
      <c r="B309" s="77" t="s">
        <v>69</v>
      </c>
      <c r="C309" s="77">
        <v>8</v>
      </c>
      <c r="D309" s="77">
        <v>2018</v>
      </c>
      <c r="E309" s="77">
        <v>0</v>
      </c>
      <c r="F309" s="77" t="str">
        <f t="shared" si="4"/>
        <v>August</v>
      </c>
    </row>
    <row r="310" spans="1:6" x14ac:dyDescent="0.15">
      <c r="A310" s="77" t="s">
        <v>198</v>
      </c>
      <c r="B310" s="77" t="s">
        <v>69</v>
      </c>
      <c r="C310" s="77">
        <v>9</v>
      </c>
      <c r="D310" s="77">
        <v>2018</v>
      </c>
      <c r="E310" s="77">
        <v>0</v>
      </c>
      <c r="F310" s="77" t="str">
        <f t="shared" si="4"/>
        <v>September</v>
      </c>
    </row>
    <row r="311" spans="1:6" x14ac:dyDescent="0.15">
      <c r="A311" s="77" t="s">
        <v>198</v>
      </c>
      <c r="B311" s="77" t="s">
        <v>69</v>
      </c>
      <c r="C311" s="77">
        <v>10</v>
      </c>
      <c r="D311" s="77">
        <v>2018</v>
      </c>
      <c r="E311" s="77">
        <v>0</v>
      </c>
      <c r="F311" s="77" t="str">
        <f t="shared" si="4"/>
        <v>October</v>
      </c>
    </row>
    <row r="312" spans="1:6" x14ac:dyDescent="0.15">
      <c r="A312" s="77" t="s">
        <v>198</v>
      </c>
      <c r="B312" s="77" t="s">
        <v>69</v>
      </c>
      <c r="C312" s="77">
        <v>11</v>
      </c>
      <c r="D312" s="77">
        <v>2018</v>
      </c>
      <c r="E312" s="77">
        <v>2</v>
      </c>
      <c r="F312" s="77" t="str">
        <f t="shared" si="4"/>
        <v>November</v>
      </c>
    </row>
    <row r="313" spans="1:6" x14ac:dyDescent="0.15">
      <c r="A313" s="77" t="s">
        <v>198</v>
      </c>
      <c r="B313" s="77" t="s">
        <v>69</v>
      </c>
      <c r="C313" s="77">
        <v>12</v>
      </c>
      <c r="D313" s="77">
        <v>2018</v>
      </c>
      <c r="E313" s="77">
        <v>0</v>
      </c>
      <c r="F313" s="77" t="str">
        <f t="shared" si="4"/>
        <v>December</v>
      </c>
    </row>
    <row r="314" spans="1:6" x14ac:dyDescent="0.15">
      <c r="A314" s="77" t="s">
        <v>198</v>
      </c>
      <c r="B314" s="77" t="s">
        <v>69</v>
      </c>
      <c r="C314" s="77">
        <v>1</v>
      </c>
      <c r="D314" s="77">
        <v>2019</v>
      </c>
      <c r="E314" s="77">
        <v>1</v>
      </c>
      <c r="F314" s="77" t="str">
        <f t="shared" si="4"/>
        <v>January</v>
      </c>
    </row>
    <row r="315" spans="1:6" x14ac:dyDescent="0.15">
      <c r="A315" s="77" t="s">
        <v>198</v>
      </c>
      <c r="B315" s="77" t="s">
        <v>69</v>
      </c>
      <c r="C315" s="77">
        <v>2</v>
      </c>
      <c r="D315" s="77">
        <v>2019</v>
      </c>
      <c r="E315" s="77">
        <v>0</v>
      </c>
      <c r="F315" s="77" t="str">
        <f t="shared" si="4"/>
        <v>February</v>
      </c>
    </row>
    <row r="316" spans="1:6" x14ac:dyDescent="0.15">
      <c r="A316" s="77" t="s">
        <v>198</v>
      </c>
      <c r="B316" s="77" t="s">
        <v>69</v>
      </c>
      <c r="C316" s="77">
        <v>3</v>
      </c>
      <c r="D316" s="77">
        <v>2019</v>
      </c>
      <c r="E316" s="77">
        <v>10</v>
      </c>
      <c r="F316" s="77" t="str">
        <f t="shared" si="4"/>
        <v>March</v>
      </c>
    </row>
    <row r="317" spans="1:6" x14ac:dyDescent="0.15">
      <c r="A317" s="77" t="s">
        <v>198</v>
      </c>
      <c r="B317" s="77" t="s">
        <v>69</v>
      </c>
      <c r="C317" s="77">
        <v>4</v>
      </c>
      <c r="D317" s="77">
        <v>2019</v>
      </c>
      <c r="E317" s="77">
        <v>0</v>
      </c>
      <c r="F317" s="77" t="str">
        <f t="shared" si="4"/>
        <v>April</v>
      </c>
    </row>
    <row r="318" spans="1:6" x14ac:dyDescent="0.15">
      <c r="A318" s="77" t="s">
        <v>198</v>
      </c>
      <c r="B318" s="77" t="s">
        <v>69</v>
      </c>
      <c r="C318" s="77">
        <v>5</v>
      </c>
      <c r="D318" s="77">
        <v>2019</v>
      </c>
      <c r="E318" s="77">
        <v>15</v>
      </c>
      <c r="F318" s="77" t="str">
        <f t="shared" si="4"/>
        <v>May</v>
      </c>
    </row>
    <row r="319" spans="1:6" x14ac:dyDescent="0.15">
      <c r="A319" s="77" t="s">
        <v>198</v>
      </c>
      <c r="B319" s="77" t="s">
        <v>69</v>
      </c>
      <c r="C319" s="77">
        <v>6</v>
      </c>
      <c r="D319" s="77">
        <v>2019</v>
      </c>
      <c r="E319" s="77">
        <v>3</v>
      </c>
      <c r="F319" s="77" t="str">
        <f t="shared" si="4"/>
        <v>June</v>
      </c>
    </row>
    <row r="320" spans="1:6" x14ac:dyDescent="0.15">
      <c r="A320" s="77" t="s">
        <v>198</v>
      </c>
      <c r="B320" s="77" t="s">
        <v>69</v>
      </c>
      <c r="C320" s="77">
        <v>7</v>
      </c>
      <c r="D320" s="77">
        <v>2019</v>
      </c>
      <c r="E320" s="77">
        <v>8</v>
      </c>
      <c r="F320" s="77" t="str">
        <f t="shared" si="4"/>
        <v>July</v>
      </c>
    </row>
    <row r="321" spans="1:6" x14ac:dyDescent="0.15">
      <c r="A321" s="77" t="s">
        <v>198</v>
      </c>
      <c r="B321" s="77" t="s">
        <v>69</v>
      </c>
      <c r="C321" s="77">
        <v>8</v>
      </c>
      <c r="D321" s="77">
        <v>2019</v>
      </c>
      <c r="E321" s="77">
        <v>15</v>
      </c>
      <c r="F321" s="77" t="str">
        <f t="shared" si="4"/>
        <v>August</v>
      </c>
    </row>
    <row r="322" spans="1:6" x14ac:dyDescent="0.15">
      <c r="A322" s="77" t="s">
        <v>198</v>
      </c>
      <c r="B322" s="77" t="s">
        <v>69</v>
      </c>
      <c r="C322" s="77">
        <v>9</v>
      </c>
      <c r="D322" s="77">
        <v>2019</v>
      </c>
      <c r="E322" s="77">
        <v>41</v>
      </c>
      <c r="F322" s="77" t="str">
        <f t="shared" si="4"/>
        <v>September</v>
      </c>
    </row>
    <row r="323" spans="1:6" x14ac:dyDescent="0.15">
      <c r="A323" s="77" t="s">
        <v>198</v>
      </c>
      <c r="B323" s="77" t="s">
        <v>69</v>
      </c>
      <c r="C323" s="77">
        <v>10</v>
      </c>
      <c r="D323" s="77">
        <v>2019</v>
      </c>
      <c r="E323" s="77">
        <v>61</v>
      </c>
      <c r="F323" s="77" t="str">
        <f t="shared" ref="F323:F577" si="5">TEXT(DATE(2000,C323,1),"MMMM")</f>
        <v>October</v>
      </c>
    </row>
    <row r="324" spans="1:6" x14ac:dyDescent="0.15">
      <c r="A324" s="77" t="s">
        <v>199</v>
      </c>
      <c r="B324" s="77" t="s">
        <v>72</v>
      </c>
      <c r="C324" s="77">
        <v>1</v>
      </c>
      <c r="D324" s="77">
        <v>2016</v>
      </c>
      <c r="E324" s="77">
        <v>123</v>
      </c>
      <c r="F324" s="77" t="str">
        <f t="shared" si="5"/>
        <v>January</v>
      </c>
    </row>
    <row r="325" spans="1:6" x14ac:dyDescent="0.15">
      <c r="A325" s="77" t="s">
        <v>199</v>
      </c>
      <c r="B325" s="77" t="s">
        <v>72</v>
      </c>
      <c r="C325" s="77">
        <v>2</v>
      </c>
      <c r="D325" s="77">
        <v>2016</v>
      </c>
      <c r="E325" s="77">
        <v>51</v>
      </c>
      <c r="F325" s="77" t="str">
        <f t="shared" si="5"/>
        <v>February</v>
      </c>
    </row>
    <row r="326" spans="1:6" x14ac:dyDescent="0.15">
      <c r="A326" s="77" t="s">
        <v>199</v>
      </c>
      <c r="B326" s="77" t="s">
        <v>72</v>
      </c>
      <c r="C326" s="77">
        <v>3</v>
      </c>
      <c r="D326" s="77">
        <v>2016</v>
      </c>
      <c r="E326" s="77">
        <v>441</v>
      </c>
      <c r="F326" s="77" t="str">
        <f t="shared" si="5"/>
        <v>March</v>
      </c>
    </row>
    <row r="327" spans="1:6" x14ac:dyDescent="0.15">
      <c r="A327" s="77" t="s">
        <v>199</v>
      </c>
      <c r="B327" s="77" t="s">
        <v>72</v>
      </c>
      <c r="C327" s="77">
        <v>4</v>
      </c>
      <c r="D327" s="77">
        <v>2016</v>
      </c>
      <c r="E327" s="77">
        <v>1587</v>
      </c>
      <c r="F327" s="77" t="str">
        <f t="shared" si="5"/>
        <v>April</v>
      </c>
    </row>
    <row r="328" spans="1:6" x14ac:dyDescent="0.15">
      <c r="A328" s="77" t="s">
        <v>199</v>
      </c>
      <c r="B328" s="77" t="s">
        <v>72</v>
      </c>
      <c r="C328" s="77">
        <v>5</v>
      </c>
      <c r="D328" s="77">
        <v>2016</v>
      </c>
      <c r="E328" s="77">
        <v>3874</v>
      </c>
      <c r="F328" s="77" t="str">
        <f t="shared" si="5"/>
        <v>May</v>
      </c>
    </row>
    <row r="329" spans="1:6" x14ac:dyDescent="0.15">
      <c r="A329" s="77" t="s">
        <v>199</v>
      </c>
      <c r="B329" s="77" t="s">
        <v>72</v>
      </c>
      <c r="C329" s="77">
        <v>6</v>
      </c>
      <c r="D329" s="77">
        <v>2016</v>
      </c>
      <c r="E329" s="77">
        <v>2739</v>
      </c>
      <c r="F329" s="77" t="str">
        <f t="shared" si="5"/>
        <v>June</v>
      </c>
    </row>
    <row r="330" spans="1:6" x14ac:dyDescent="0.15">
      <c r="A330" s="77" t="s">
        <v>199</v>
      </c>
      <c r="B330" s="77" t="s">
        <v>72</v>
      </c>
      <c r="C330" s="77">
        <v>7</v>
      </c>
      <c r="D330" s="77">
        <v>2016</v>
      </c>
      <c r="E330" s="77">
        <v>2749</v>
      </c>
      <c r="F330" s="77" t="str">
        <f t="shared" si="5"/>
        <v>July</v>
      </c>
    </row>
    <row r="331" spans="1:6" x14ac:dyDescent="0.15">
      <c r="A331" s="77" t="s">
        <v>199</v>
      </c>
      <c r="B331" s="77" t="s">
        <v>72</v>
      </c>
      <c r="C331" s="77">
        <v>8</v>
      </c>
      <c r="D331" s="77">
        <v>2016</v>
      </c>
      <c r="E331" s="77">
        <v>3479</v>
      </c>
      <c r="F331" s="77" t="str">
        <f t="shared" si="5"/>
        <v>August</v>
      </c>
    </row>
    <row r="332" spans="1:6" x14ac:dyDescent="0.15">
      <c r="A332" s="77" t="s">
        <v>199</v>
      </c>
      <c r="B332" s="77" t="s">
        <v>72</v>
      </c>
      <c r="C332" s="77">
        <v>9</v>
      </c>
      <c r="D332" s="77">
        <v>2016</v>
      </c>
      <c r="E332" s="77">
        <v>605</v>
      </c>
      <c r="F332" s="77" t="str">
        <f t="shared" si="5"/>
        <v>September</v>
      </c>
    </row>
    <row r="333" spans="1:6" x14ac:dyDescent="0.15">
      <c r="A333" s="77" t="s">
        <v>199</v>
      </c>
      <c r="B333" s="77" t="s">
        <v>72</v>
      </c>
      <c r="C333" s="77">
        <v>10</v>
      </c>
      <c r="D333" s="77">
        <v>2016</v>
      </c>
      <c r="E333" s="77">
        <v>3640</v>
      </c>
      <c r="F333" s="77" t="str">
        <f t="shared" si="5"/>
        <v>October</v>
      </c>
    </row>
    <row r="334" spans="1:6" x14ac:dyDescent="0.15">
      <c r="A334" s="77" t="s">
        <v>199</v>
      </c>
      <c r="B334" s="77" t="s">
        <v>72</v>
      </c>
      <c r="C334" s="77">
        <v>11</v>
      </c>
      <c r="D334" s="77">
        <v>2016</v>
      </c>
      <c r="E334" s="77">
        <v>888</v>
      </c>
      <c r="F334" s="77" t="str">
        <f t="shared" si="5"/>
        <v>November</v>
      </c>
    </row>
    <row r="335" spans="1:6" x14ac:dyDescent="0.15">
      <c r="A335" s="77" t="s">
        <v>199</v>
      </c>
      <c r="B335" s="77" t="s">
        <v>72</v>
      </c>
      <c r="C335" s="77">
        <v>12</v>
      </c>
      <c r="D335" s="77">
        <v>2016</v>
      </c>
      <c r="E335" s="77">
        <v>542</v>
      </c>
      <c r="F335" s="77" t="str">
        <f t="shared" si="5"/>
        <v>December</v>
      </c>
    </row>
    <row r="336" spans="1:6" x14ac:dyDescent="0.15">
      <c r="A336" s="77" t="s">
        <v>199</v>
      </c>
      <c r="B336" s="77" t="s">
        <v>72</v>
      </c>
      <c r="C336" s="77">
        <v>1</v>
      </c>
      <c r="D336" s="77">
        <v>2017</v>
      </c>
      <c r="E336" s="77">
        <v>16</v>
      </c>
      <c r="F336" s="77" t="str">
        <f t="shared" si="5"/>
        <v>January</v>
      </c>
    </row>
    <row r="337" spans="1:6" x14ac:dyDescent="0.15">
      <c r="A337" s="77" t="s">
        <v>199</v>
      </c>
      <c r="B337" s="77" t="s">
        <v>72</v>
      </c>
      <c r="C337" s="77">
        <v>2</v>
      </c>
      <c r="D337" s="77">
        <v>2017</v>
      </c>
      <c r="E337" s="77">
        <v>31</v>
      </c>
      <c r="F337" s="77" t="str">
        <f t="shared" si="5"/>
        <v>February</v>
      </c>
    </row>
    <row r="338" spans="1:6" x14ac:dyDescent="0.15">
      <c r="A338" s="77" t="s">
        <v>199</v>
      </c>
      <c r="B338" s="77" t="s">
        <v>72</v>
      </c>
      <c r="C338" s="77">
        <v>3</v>
      </c>
      <c r="D338" s="77">
        <v>2017</v>
      </c>
      <c r="E338" s="77">
        <v>530</v>
      </c>
      <c r="F338" s="77" t="str">
        <f t="shared" si="5"/>
        <v>March</v>
      </c>
    </row>
    <row r="339" spans="1:6" x14ac:dyDescent="0.15">
      <c r="A339" s="77" t="s">
        <v>199</v>
      </c>
      <c r="B339" s="77" t="s">
        <v>72</v>
      </c>
      <c r="C339" s="77">
        <v>4</v>
      </c>
      <c r="D339" s="77">
        <v>2017</v>
      </c>
      <c r="E339" s="77">
        <v>467</v>
      </c>
      <c r="F339" s="77" t="str">
        <f t="shared" si="5"/>
        <v>April</v>
      </c>
    </row>
    <row r="340" spans="1:6" x14ac:dyDescent="0.15">
      <c r="A340" s="77" t="s">
        <v>199</v>
      </c>
      <c r="B340" s="77" t="s">
        <v>72</v>
      </c>
      <c r="C340" s="77">
        <v>5</v>
      </c>
      <c r="D340" s="77">
        <v>2017</v>
      </c>
      <c r="E340" s="77">
        <v>1300</v>
      </c>
      <c r="F340" s="77" t="str">
        <f t="shared" si="5"/>
        <v>May</v>
      </c>
    </row>
    <row r="341" spans="1:6" x14ac:dyDescent="0.15">
      <c r="A341" s="77" t="s">
        <v>199</v>
      </c>
      <c r="B341" s="77" t="s">
        <v>72</v>
      </c>
      <c r="C341" s="77">
        <v>6</v>
      </c>
      <c r="D341" s="77">
        <v>2017</v>
      </c>
      <c r="E341" s="77">
        <v>2192</v>
      </c>
      <c r="F341" s="77" t="str">
        <f t="shared" si="5"/>
        <v>June</v>
      </c>
    </row>
    <row r="342" spans="1:6" x14ac:dyDescent="0.15">
      <c r="A342" s="77" t="s">
        <v>199</v>
      </c>
      <c r="B342" s="77" t="s">
        <v>72</v>
      </c>
      <c r="C342" s="77">
        <v>7</v>
      </c>
      <c r="D342" s="77">
        <v>2017</v>
      </c>
      <c r="E342" s="77">
        <v>789</v>
      </c>
      <c r="F342" s="77" t="str">
        <f t="shared" si="5"/>
        <v>July</v>
      </c>
    </row>
    <row r="343" spans="1:6" x14ac:dyDescent="0.15">
      <c r="A343" s="77" t="s">
        <v>199</v>
      </c>
      <c r="B343" s="77" t="s">
        <v>72</v>
      </c>
      <c r="C343" s="77">
        <v>8</v>
      </c>
      <c r="D343" s="77">
        <v>2017</v>
      </c>
      <c r="E343" s="77">
        <v>276</v>
      </c>
      <c r="F343" s="77" t="str">
        <f t="shared" si="5"/>
        <v>August</v>
      </c>
    </row>
    <row r="344" spans="1:6" x14ac:dyDescent="0.15">
      <c r="A344" s="77" t="s">
        <v>199</v>
      </c>
      <c r="B344" s="77" t="s">
        <v>72</v>
      </c>
      <c r="C344" s="77">
        <v>9</v>
      </c>
      <c r="D344" s="77">
        <v>2017</v>
      </c>
      <c r="E344" s="77">
        <v>15</v>
      </c>
      <c r="F344" s="77" t="str">
        <f t="shared" si="5"/>
        <v>September</v>
      </c>
    </row>
    <row r="345" spans="1:6" x14ac:dyDescent="0.15">
      <c r="A345" s="77" t="s">
        <v>199</v>
      </c>
      <c r="B345" s="77" t="s">
        <v>72</v>
      </c>
      <c r="C345" s="77">
        <v>10</v>
      </c>
      <c r="D345" s="77">
        <v>2017</v>
      </c>
      <c r="E345" s="77">
        <v>123</v>
      </c>
      <c r="F345" s="77" t="str">
        <f t="shared" si="5"/>
        <v>October</v>
      </c>
    </row>
    <row r="346" spans="1:6" x14ac:dyDescent="0.15">
      <c r="A346" s="77" t="s">
        <v>199</v>
      </c>
      <c r="B346" s="77" t="s">
        <v>72</v>
      </c>
      <c r="C346" s="77">
        <v>11</v>
      </c>
      <c r="D346" s="77">
        <v>2017</v>
      </c>
      <c r="E346" s="77">
        <v>1097</v>
      </c>
      <c r="F346" s="77" t="str">
        <f t="shared" si="5"/>
        <v>November</v>
      </c>
    </row>
    <row r="347" spans="1:6" x14ac:dyDescent="0.15">
      <c r="A347" s="77" t="s">
        <v>199</v>
      </c>
      <c r="B347" s="77" t="s">
        <v>72</v>
      </c>
      <c r="C347" s="77">
        <v>12</v>
      </c>
      <c r="D347" s="77">
        <v>2017</v>
      </c>
      <c r="E347" s="77">
        <v>216</v>
      </c>
      <c r="F347" s="77" t="str">
        <f t="shared" si="5"/>
        <v>December</v>
      </c>
    </row>
    <row r="348" spans="1:6" x14ac:dyDescent="0.15">
      <c r="A348" s="77" t="s">
        <v>199</v>
      </c>
      <c r="B348" s="77" t="s">
        <v>72</v>
      </c>
      <c r="C348" s="77">
        <v>1</v>
      </c>
      <c r="D348" s="77">
        <v>2018</v>
      </c>
      <c r="E348" s="77">
        <v>1184</v>
      </c>
      <c r="F348" s="77" t="str">
        <f t="shared" si="5"/>
        <v>January</v>
      </c>
    </row>
    <row r="349" spans="1:6" x14ac:dyDescent="0.15">
      <c r="A349" s="77" t="s">
        <v>199</v>
      </c>
      <c r="B349" s="77" t="s">
        <v>72</v>
      </c>
      <c r="C349" s="77">
        <v>2</v>
      </c>
      <c r="D349" s="77">
        <v>2018</v>
      </c>
      <c r="E349" s="77">
        <v>128</v>
      </c>
      <c r="F349" s="77" t="str">
        <f t="shared" si="5"/>
        <v>February</v>
      </c>
    </row>
    <row r="350" spans="1:6" x14ac:dyDescent="0.15">
      <c r="A350" s="77" t="s">
        <v>199</v>
      </c>
      <c r="B350" s="77" t="s">
        <v>72</v>
      </c>
      <c r="C350" s="77">
        <v>3</v>
      </c>
      <c r="D350" s="77">
        <v>2018</v>
      </c>
      <c r="E350" s="77">
        <v>240</v>
      </c>
      <c r="F350" s="77" t="str">
        <f t="shared" si="5"/>
        <v>March</v>
      </c>
    </row>
    <row r="351" spans="1:6" x14ac:dyDescent="0.15">
      <c r="A351" s="77" t="s">
        <v>199</v>
      </c>
      <c r="B351" s="77" t="s">
        <v>72</v>
      </c>
      <c r="C351" s="77">
        <v>4</v>
      </c>
      <c r="D351" s="77">
        <v>2018</v>
      </c>
      <c r="E351" s="77">
        <v>258</v>
      </c>
      <c r="F351" s="77" t="str">
        <f t="shared" si="5"/>
        <v>April</v>
      </c>
    </row>
    <row r="352" spans="1:6" x14ac:dyDescent="0.15">
      <c r="A352" s="77" t="s">
        <v>199</v>
      </c>
      <c r="B352" s="77" t="s">
        <v>72</v>
      </c>
      <c r="C352" s="77">
        <v>5</v>
      </c>
      <c r="D352" s="77">
        <v>2018</v>
      </c>
      <c r="E352" s="77">
        <v>401</v>
      </c>
      <c r="F352" s="77" t="str">
        <f t="shared" si="5"/>
        <v>May</v>
      </c>
    </row>
    <row r="353" spans="1:6" x14ac:dyDescent="0.15">
      <c r="A353" s="77" t="s">
        <v>199</v>
      </c>
      <c r="B353" s="77" t="s">
        <v>72</v>
      </c>
      <c r="C353" s="77">
        <v>6</v>
      </c>
      <c r="D353" s="77">
        <v>2018</v>
      </c>
      <c r="E353" s="77">
        <v>344</v>
      </c>
      <c r="F353" s="77" t="str">
        <f t="shared" si="5"/>
        <v>June</v>
      </c>
    </row>
    <row r="354" spans="1:6" x14ac:dyDescent="0.15">
      <c r="A354" s="77" t="s">
        <v>199</v>
      </c>
      <c r="B354" s="77" t="s">
        <v>72</v>
      </c>
      <c r="C354" s="77">
        <v>7</v>
      </c>
      <c r="D354" s="77">
        <v>2018</v>
      </c>
      <c r="E354" s="77">
        <v>304</v>
      </c>
      <c r="F354" s="77" t="str">
        <f t="shared" si="5"/>
        <v>July</v>
      </c>
    </row>
    <row r="355" spans="1:6" x14ac:dyDescent="0.15">
      <c r="A355" s="77" t="s">
        <v>199</v>
      </c>
      <c r="B355" s="77" t="s">
        <v>72</v>
      </c>
      <c r="C355" s="77">
        <v>8</v>
      </c>
      <c r="D355" s="77">
        <v>2018</v>
      </c>
      <c r="E355" s="77">
        <v>168</v>
      </c>
      <c r="F355" s="77" t="str">
        <f t="shared" si="5"/>
        <v>August</v>
      </c>
    </row>
    <row r="356" spans="1:6" x14ac:dyDescent="0.15">
      <c r="A356" s="77" t="s">
        <v>199</v>
      </c>
      <c r="B356" s="77" t="s">
        <v>72</v>
      </c>
      <c r="C356" s="77">
        <v>9</v>
      </c>
      <c r="D356" s="77">
        <v>2018</v>
      </c>
      <c r="E356" s="77">
        <v>20</v>
      </c>
      <c r="F356" s="77" t="str">
        <f t="shared" si="5"/>
        <v>September</v>
      </c>
    </row>
    <row r="357" spans="1:6" x14ac:dyDescent="0.15">
      <c r="A357" s="77" t="s">
        <v>199</v>
      </c>
      <c r="B357" s="77" t="s">
        <v>72</v>
      </c>
      <c r="C357" s="77">
        <v>10</v>
      </c>
      <c r="D357" s="77">
        <v>2018</v>
      </c>
      <c r="E357" s="77">
        <v>30</v>
      </c>
      <c r="F357" s="77" t="str">
        <f t="shared" si="5"/>
        <v>October</v>
      </c>
    </row>
    <row r="358" spans="1:6" x14ac:dyDescent="0.15">
      <c r="A358" s="77" t="s">
        <v>199</v>
      </c>
      <c r="B358" s="77" t="s">
        <v>72</v>
      </c>
      <c r="C358" s="77">
        <v>11</v>
      </c>
      <c r="D358" s="77">
        <v>2018</v>
      </c>
      <c r="E358" s="77">
        <v>243</v>
      </c>
      <c r="F358" s="77" t="str">
        <f t="shared" si="5"/>
        <v>November</v>
      </c>
    </row>
    <row r="359" spans="1:6" x14ac:dyDescent="0.15">
      <c r="A359" s="77" t="s">
        <v>199</v>
      </c>
      <c r="B359" s="77" t="s">
        <v>72</v>
      </c>
      <c r="C359" s="77">
        <v>12</v>
      </c>
      <c r="D359" s="77">
        <v>2018</v>
      </c>
      <c r="E359" s="77">
        <v>0</v>
      </c>
      <c r="F359" s="77" t="str">
        <f t="shared" si="5"/>
        <v>December</v>
      </c>
    </row>
    <row r="360" spans="1:6" x14ac:dyDescent="0.15">
      <c r="A360" s="77" t="s">
        <v>199</v>
      </c>
      <c r="B360" s="77" t="s">
        <v>72</v>
      </c>
      <c r="C360" s="77">
        <v>1</v>
      </c>
      <c r="D360" s="77">
        <v>2019</v>
      </c>
      <c r="E360" s="77">
        <v>0</v>
      </c>
      <c r="F360" s="77" t="str">
        <f t="shared" si="5"/>
        <v>January</v>
      </c>
    </row>
    <row r="361" spans="1:6" x14ac:dyDescent="0.15">
      <c r="A361" s="77" t="s">
        <v>199</v>
      </c>
      <c r="B361" s="77" t="s">
        <v>72</v>
      </c>
      <c r="C361" s="77">
        <v>2</v>
      </c>
      <c r="D361" s="77">
        <v>2019</v>
      </c>
      <c r="E361" s="77">
        <v>0</v>
      </c>
      <c r="F361" s="77" t="str">
        <f t="shared" si="5"/>
        <v>February</v>
      </c>
    </row>
    <row r="362" spans="1:6" x14ac:dyDescent="0.15">
      <c r="A362" s="77" t="s">
        <v>199</v>
      </c>
      <c r="B362" s="77" t="s">
        <v>72</v>
      </c>
      <c r="C362" s="77">
        <v>3</v>
      </c>
      <c r="D362" s="77">
        <v>2019</v>
      </c>
      <c r="E362" s="77">
        <v>11</v>
      </c>
      <c r="F362" s="77" t="str">
        <f t="shared" si="5"/>
        <v>March</v>
      </c>
    </row>
    <row r="363" spans="1:6" x14ac:dyDescent="0.15">
      <c r="A363" s="77" t="s">
        <v>199</v>
      </c>
      <c r="B363" s="77" t="s">
        <v>72</v>
      </c>
      <c r="C363" s="77">
        <v>4</v>
      </c>
      <c r="D363" s="77">
        <v>2019</v>
      </c>
      <c r="E363" s="77">
        <v>0</v>
      </c>
      <c r="F363" s="77" t="str">
        <f t="shared" si="5"/>
        <v>April</v>
      </c>
    </row>
    <row r="364" spans="1:6" x14ac:dyDescent="0.15">
      <c r="A364" s="77" t="s">
        <v>199</v>
      </c>
      <c r="B364" s="77" t="s">
        <v>72</v>
      </c>
      <c r="C364" s="77">
        <v>5</v>
      </c>
      <c r="D364" s="77">
        <v>2019</v>
      </c>
      <c r="E364" s="77">
        <v>0</v>
      </c>
      <c r="F364" s="77" t="str">
        <f t="shared" si="5"/>
        <v>May</v>
      </c>
    </row>
    <row r="365" spans="1:6" x14ac:dyDescent="0.15">
      <c r="A365" s="77" t="s">
        <v>199</v>
      </c>
      <c r="B365" s="77" t="s">
        <v>72</v>
      </c>
      <c r="C365" s="77">
        <v>6</v>
      </c>
      <c r="D365" s="77">
        <v>2019</v>
      </c>
      <c r="E365" s="77">
        <v>4</v>
      </c>
      <c r="F365" s="77" t="str">
        <f t="shared" si="5"/>
        <v>June</v>
      </c>
    </row>
    <row r="366" spans="1:6" x14ac:dyDescent="0.15">
      <c r="A366" s="77" t="s">
        <v>199</v>
      </c>
      <c r="B366" s="77" t="s">
        <v>72</v>
      </c>
      <c r="C366" s="77">
        <v>7</v>
      </c>
      <c r="D366" s="77">
        <v>2019</v>
      </c>
      <c r="E366" s="77">
        <v>0</v>
      </c>
      <c r="F366" s="77" t="str">
        <f t="shared" si="5"/>
        <v>July</v>
      </c>
    </row>
    <row r="367" spans="1:6" x14ac:dyDescent="0.15">
      <c r="A367" s="77" t="s">
        <v>199</v>
      </c>
      <c r="B367" s="77" t="s">
        <v>72</v>
      </c>
      <c r="C367" s="77">
        <v>8</v>
      </c>
      <c r="D367" s="77">
        <v>2019</v>
      </c>
      <c r="E367" s="77">
        <v>30</v>
      </c>
      <c r="F367" s="77" t="str">
        <f t="shared" si="5"/>
        <v>August</v>
      </c>
    </row>
    <row r="368" spans="1:6" x14ac:dyDescent="0.15">
      <c r="A368" s="77" t="s">
        <v>199</v>
      </c>
      <c r="B368" s="77" t="s">
        <v>72</v>
      </c>
      <c r="C368" s="77">
        <v>9</v>
      </c>
      <c r="D368" s="77">
        <v>2019</v>
      </c>
      <c r="E368" s="77">
        <v>6</v>
      </c>
      <c r="F368" s="77" t="str">
        <f t="shared" si="5"/>
        <v>September</v>
      </c>
    </row>
    <row r="369" spans="1:6" x14ac:dyDescent="0.15">
      <c r="A369" s="77" t="s">
        <v>199</v>
      </c>
      <c r="B369" s="77" t="s">
        <v>72</v>
      </c>
      <c r="C369" s="77">
        <v>10</v>
      </c>
      <c r="D369" s="77">
        <v>2019</v>
      </c>
      <c r="E369" s="77">
        <v>74</v>
      </c>
      <c r="F369" s="77" t="str">
        <f t="shared" si="5"/>
        <v>October</v>
      </c>
    </row>
    <row r="370" spans="1:6" x14ac:dyDescent="0.15">
      <c r="A370" s="77" t="s">
        <v>200</v>
      </c>
      <c r="B370" s="77" t="s">
        <v>67</v>
      </c>
      <c r="C370" s="77">
        <v>1</v>
      </c>
      <c r="D370" s="77">
        <v>2016</v>
      </c>
      <c r="E370" s="77">
        <v>127</v>
      </c>
      <c r="F370" s="77" t="str">
        <f t="shared" si="5"/>
        <v>January</v>
      </c>
    </row>
    <row r="371" spans="1:6" x14ac:dyDescent="0.15">
      <c r="A371" s="77" t="s">
        <v>200</v>
      </c>
      <c r="B371" s="77" t="s">
        <v>67</v>
      </c>
      <c r="C371" s="77">
        <v>2</v>
      </c>
      <c r="D371" s="77">
        <v>2016</v>
      </c>
      <c r="E371" s="77">
        <v>158</v>
      </c>
      <c r="F371" s="77" t="str">
        <f t="shared" si="5"/>
        <v>February</v>
      </c>
    </row>
    <row r="372" spans="1:6" x14ac:dyDescent="0.15">
      <c r="A372" s="77" t="s">
        <v>200</v>
      </c>
      <c r="B372" s="77" t="s">
        <v>67</v>
      </c>
      <c r="C372" s="77">
        <v>3</v>
      </c>
      <c r="D372" s="77">
        <v>2016</v>
      </c>
      <c r="E372" s="77">
        <v>476</v>
      </c>
      <c r="F372" s="77" t="str">
        <f t="shared" si="5"/>
        <v>March</v>
      </c>
    </row>
    <row r="373" spans="1:6" x14ac:dyDescent="0.15">
      <c r="A373" s="77" t="s">
        <v>200</v>
      </c>
      <c r="B373" s="77" t="s">
        <v>67</v>
      </c>
      <c r="C373" s="77">
        <v>4</v>
      </c>
      <c r="D373" s="77">
        <v>2016</v>
      </c>
      <c r="E373" s="77">
        <v>744</v>
      </c>
      <c r="F373" s="77" t="str">
        <f t="shared" si="5"/>
        <v>April</v>
      </c>
    </row>
    <row r="374" spans="1:6" x14ac:dyDescent="0.15">
      <c r="A374" s="77" t="s">
        <v>200</v>
      </c>
      <c r="B374" s="77" t="s">
        <v>67</v>
      </c>
      <c r="C374" s="77">
        <v>5</v>
      </c>
      <c r="D374" s="77">
        <v>2016</v>
      </c>
      <c r="E374" s="77">
        <v>1148</v>
      </c>
      <c r="F374" s="77" t="str">
        <f t="shared" si="5"/>
        <v>May</v>
      </c>
    </row>
    <row r="375" spans="1:6" x14ac:dyDescent="0.15">
      <c r="A375" s="77" t="s">
        <v>200</v>
      </c>
      <c r="B375" s="77" t="s">
        <v>67</v>
      </c>
      <c r="C375" s="77">
        <v>6</v>
      </c>
      <c r="D375" s="77">
        <v>2016</v>
      </c>
      <c r="E375" s="77">
        <v>2332</v>
      </c>
      <c r="F375" s="77" t="str">
        <f t="shared" si="5"/>
        <v>June</v>
      </c>
    </row>
    <row r="376" spans="1:6" x14ac:dyDescent="0.15">
      <c r="A376" s="77" t="s">
        <v>200</v>
      </c>
      <c r="B376" s="77" t="s">
        <v>67</v>
      </c>
      <c r="C376" s="77">
        <v>7</v>
      </c>
      <c r="D376" s="77">
        <v>2016</v>
      </c>
      <c r="E376" s="77">
        <v>1495</v>
      </c>
      <c r="F376" s="77" t="str">
        <f t="shared" si="5"/>
        <v>July</v>
      </c>
    </row>
    <row r="377" spans="1:6" x14ac:dyDescent="0.15">
      <c r="A377" s="77" t="s">
        <v>200</v>
      </c>
      <c r="B377" s="77" t="s">
        <v>67</v>
      </c>
      <c r="C377" s="77">
        <v>8</v>
      </c>
      <c r="D377" s="77">
        <v>2016</v>
      </c>
      <c r="E377" s="77">
        <v>1586</v>
      </c>
      <c r="F377" s="77" t="str">
        <f t="shared" si="5"/>
        <v>August</v>
      </c>
    </row>
    <row r="378" spans="1:6" x14ac:dyDescent="0.15">
      <c r="A378" s="77" t="s">
        <v>200</v>
      </c>
      <c r="B378" s="77" t="s">
        <v>67</v>
      </c>
      <c r="C378" s="77">
        <v>9</v>
      </c>
      <c r="D378" s="77">
        <v>2016</v>
      </c>
      <c r="E378" s="77">
        <v>484</v>
      </c>
      <c r="F378" s="77" t="str">
        <f t="shared" si="5"/>
        <v>September</v>
      </c>
    </row>
    <row r="379" spans="1:6" x14ac:dyDescent="0.15">
      <c r="A379" s="77" t="s">
        <v>200</v>
      </c>
      <c r="B379" s="77" t="s">
        <v>67</v>
      </c>
      <c r="C379" s="77">
        <v>10</v>
      </c>
      <c r="D379" s="77">
        <v>2016</v>
      </c>
      <c r="E379" s="77">
        <v>483</v>
      </c>
      <c r="F379" s="77" t="str">
        <f t="shared" si="5"/>
        <v>October</v>
      </c>
    </row>
    <row r="380" spans="1:6" x14ac:dyDescent="0.15">
      <c r="A380" s="77" t="s">
        <v>200</v>
      </c>
      <c r="B380" s="77" t="s">
        <v>67</v>
      </c>
      <c r="C380" s="77">
        <v>11</v>
      </c>
      <c r="D380" s="77">
        <v>2016</v>
      </c>
      <c r="E380" s="77">
        <v>221</v>
      </c>
      <c r="F380" s="77" t="str">
        <f t="shared" si="5"/>
        <v>November</v>
      </c>
    </row>
    <row r="381" spans="1:6" x14ac:dyDescent="0.15">
      <c r="A381" s="77" t="s">
        <v>200</v>
      </c>
      <c r="B381" s="77" t="s">
        <v>67</v>
      </c>
      <c r="C381" s="77">
        <v>12</v>
      </c>
      <c r="D381" s="77">
        <v>2016</v>
      </c>
      <c r="E381" s="77">
        <v>73</v>
      </c>
      <c r="F381" s="77" t="str">
        <f t="shared" si="5"/>
        <v>December</v>
      </c>
    </row>
    <row r="382" spans="1:6" x14ac:dyDescent="0.15">
      <c r="A382" s="77" t="s">
        <v>200</v>
      </c>
      <c r="B382" s="77" t="s">
        <v>67</v>
      </c>
      <c r="C382" s="77">
        <v>1</v>
      </c>
      <c r="D382" s="77">
        <v>2017</v>
      </c>
      <c r="E382" s="77">
        <v>27</v>
      </c>
      <c r="F382" s="77" t="str">
        <f t="shared" si="5"/>
        <v>January</v>
      </c>
    </row>
    <row r="383" spans="1:6" x14ac:dyDescent="0.15">
      <c r="A383" s="77" t="s">
        <v>200</v>
      </c>
      <c r="B383" s="77" t="s">
        <v>67</v>
      </c>
      <c r="C383" s="77">
        <v>2</v>
      </c>
      <c r="D383" s="77">
        <v>2017</v>
      </c>
      <c r="E383" s="77">
        <v>155</v>
      </c>
      <c r="F383" s="77" t="str">
        <f t="shared" si="5"/>
        <v>February</v>
      </c>
    </row>
    <row r="384" spans="1:6" x14ac:dyDescent="0.15">
      <c r="A384" s="77" t="s">
        <v>200</v>
      </c>
      <c r="B384" s="77" t="s">
        <v>67</v>
      </c>
      <c r="C384" s="77">
        <v>3</v>
      </c>
      <c r="D384" s="77">
        <v>2017</v>
      </c>
      <c r="E384" s="77">
        <v>277</v>
      </c>
      <c r="F384" s="77" t="str">
        <f t="shared" si="5"/>
        <v>March</v>
      </c>
    </row>
    <row r="385" spans="1:6" x14ac:dyDescent="0.15">
      <c r="A385" s="77" t="s">
        <v>200</v>
      </c>
      <c r="B385" s="77" t="s">
        <v>67</v>
      </c>
      <c r="C385" s="77">
        <v>4</v>
      </c>
      <c r="D385" s="77">
        <v>2017</v>
      </c>
      <c r="E385" s="77">
        <v>428</v>
      </c>
      <c r="F385" s="77" t="str">
        <f t="shared" si="5"/>
        <v>April</v>
      </c>
    </row>
    <row r="386" spans="1:6" x14ac:dyDescent="0.15">
      <c r="A386" s="77" t="s">
        <v>200</v>
      </c>
      <c r="B386" s="77" t="s">
        <v>67</v>
      </c>
      <c r="C386" s="77">
        <v>5</v>
      </c>
      <c r="D386" s="77">
        <v>2017</v>
      </c>
      <c r="E386" s="77">
        <v>1440</v>
      </c>
      <c r="F386" s="77" t="str">
        <f t="shared" si="5"/>
        <v>May</v>
      </c>
    </row>
    <row r="387" spans="1:6" x14ac:dyDescent="0.15">
      <c r="A387" s="77" t="s">
        <v>200</v>
      </c>
      <c r="B387" s="77" t="s">
        <v>67</v>
      </c>
      <c r="C387" s="77">
        <v>6</v>
      </c>
      <c r="D387" s="77">
        <v>2017</v>
      </c>
      <c r="E387" s="77">
        <v>1652</v>
      </c>
      <c r="F387" s="77" t="str">
        <f t="shared" si="5"/>
        <v>June</v>
      </c>
    </row>
    <row r="388" spans="1:6" x14ac:dyDescent="0.15">
      <c r="A388" s="77" t="s">
        <v>200</v>
      </c>
      <c r="B388" s="77" t="s">
        <v>67</v>
      </c>
      <c r="C388" s="77">
        <v>7</v>
      </c>
      <c r="D388" s="77">
        <v>2017</v>
      </c>
      <c r="E388" s="77">
        <v>903</v>
      </c>
      <c r="F388" s="77" t="str">
        <f t="shared" si="5"/>
        <v>July</v>
      </c>
    </row>
    <row r="389" spans="1:6" x14ac:dyDescent="0.15">
      <c r="A389" s="77" t="s">
        <v>200</v>
      </c>
      <c r="B389" s="77" t="s">
        <v>67</v>
      </c>
      <c r="C389" s="77">
        <v>8</v>
      </c>
      <c r="D389" s="77">
        <v>2017</v>
      </c>
      <c r="E389" s="77">
        <v>183</v>
      </c>
      <c r="F389" s="77" t="str">
        <f t="shared" si="5"/>
        <v>August</v>
      </c>
    </row>
    <row r="390" spans="1:6" x14ac:dyDescent="0.15">
      <c r="A390" s="77" t="s">
        <v>200</v>
      </c>
      <c r="B390" s="77" t="s">
        <v>67</v>
      </c>
      <c r="C390" s="77">
        <v>9</v>
      </c>
      <c r="D390" s="77">
        <v>2017</v>
      </c>
      <c r="E390" s="77">
        <v>504</v>
      </c>
      <c r="F390" s="77" t="str">
        <f t="shared" si="5"/>
        <v>September</v>
      </c>
    </row>
    <row r="391" spans="1:6" x14ac:dyDescent="0.15">
      <c r="A391" s="77" t="s">
        <v>200</v>
      </c>
      <c r="B391" s="77" t="s">
        <v>67</v>
      </c>
      <c r="C391" s="77">
        <v>10</v>
      </c>
      <c r="D391" s="77">
        <v>2017</v>
      </c>
      <c r="E391" s="77">
        <v>283</v>
      </c>
      <c r="F391" s="77" t="str">
        <f t="shared" si="5"/>
        <v>October</v>
      </c>
    </row>
    <row r="392" spans="1:6" x14ac:dyDescent="0.15">
      <c r="A392" s="77" t="s">
        <v>200</v>
      </c>
      <c r="B392" s="77" t="s">
        <v>67</v>
      </c>
      <c r="C392" s="77">
        <v>11</v>
      </c>
      <c r="D392" s="77">
        <v>2017</v>
      </c>
      <c r="E392" s="77">
        <v>273</v>
      </c>
      <c r="F392" s="77" t="str">
        <f t="shared" si="5"/>
        <v>November</v>
      </c>
    </row>
    <row r="393" spans="1:6" x14ac:dyDescent="0.15">
      <c r="A393" s="77" t="s">
        <v>200</v>
      </c>
      <c r="B393" s="77" t="s">
        <v>67</v>
      </c>
      <c r="C393" s="77">
        <v>12</v>
      </c>
      <c r="D393" s="77">
        <v>2017</v>
      </c>
      <c r="E393" s="77">
        <v>96</v>
      </c>
      <c r="F393" s="77" t="str">
        <f t="shared" si="5"/>
        <v>December</v>
      </c>
    </row>
    <row r="394" spans="1:6" x14ac:dyDescent="0.15">
      <c r="A394" s="77" t="s">
        <v>200</v>
      </c>
      <c r="B394" s="77" t="s">
        <v>67</v>
      </c>
      <c r="C394" s="77">
        <v>1</v>
      </c>
      <c r="D394" s="77">
        <v>2018</v>
      </c>
      <c r="E394" s="77">
        <v>126</v>
      </c>
      <c r="F394" s="77" t="str">
        <f t="shared" si="5"/>
        <v>January</v>
      </c>
    </row>
    <row r="395" spans="1:6" x14ac:dyDescent="0.15">
      <c r="A395" s="77" t="s">
        <v>200</v>
      </c>
      <c r="B395" s="77" t="s">
        <v>67</v>
      </c>
      <c r="C395" s="77">
        <v>2</v>
      </c>
      <c r="D395" s="77">
        <v>2018</v>
      </c>
      <c r="E395" s="77">
        <v>6</v>
      </c>
      <c r="F395" s="77" t="str">
        <f t="shared" si="5"/>
        <v>February</v>
      </c>
    </row>
    <row r="396" spans="1:6" x14ac:dyDescent="0.15">
      <c r="A396" s="77" t="s">
        <v>200</v>
      </c>
      <c r="B396" s="77" t="s">
        <v>67</v>
      </c>
      <c r="C396" s="77">
        <v>3</v>
      </c>
      <c r="D396" s="77">
        <v>2018</v>
      </c>
      <c r="E396" s="77">
        <v>100</v>
      </c>
      <c r="F396" s="77" t="str">
        <f t="shared" si="5"/>
        <v>March</v>
      </c>
    </row>
    <row r="397" spans="1:6" x14ac:dyDescent="0.15">
      <c r="A397" s="77" t="s">
        <v>200</v>
      </c>
      <c r="B397" s="77" t="s">
        <v>67</v>
      </c>
      <c r="C397" s="77">
        <v>4</v>
      </c>
      <c r="D397" s="77">
        <v>2018</v>
      </c>
      <c r="E397" s="77">
        <v>304</v>
      </c>
      <c r="F397" s="77" t="str">
        <f t="shared" si="5"/>
        <v>April</v>
      </c>
    </row>
    <row r="398" spans="1:6" x14ac:dyDescent="0.15">
      <c r="A398" s="77" t="s">
        <v>200</v>
      </c>
      <c r="B398" s="77" t="s">
        <v>67</v>
      </c>
      <c r="C398" s="77">
        <v>5</v>
      </c>
      <c r="D398" s="77">
        <v>2018</v>
      </c>
      <c r="E398" s="77">
        <v>201</v>
      </c>
      <c r="F398" s="77" t="str">
        <f t="shared" si="5"/>
        <v>May</v>
      </c>
    </row>
    <row r="399" spans="1:6" x14ac:dyDescent="0.15">
      <c r="A399" s="77" t="s">
        <v>200</v>
      </c>
      <c r="B399" s="77" t="s">
        <v>67</v>
      </c>
      <c r="C399" s="77">
        <v>6</v>
      </c>
      <c r="D399" s="77">
        <v>2018</v>
      </c>
      <c r="E399" s="77">
        <v>751</v>
      </c>
      <c r="F399" s="77" t="str">
        <f t="shared" si="5"/>
        <v>June</v>
      </c>
    </row>
    <row r="400" spans="1:6" x14ac:dyDescent="0.15">
      <c r="A400" s="77" t="s">
        <v>200</v>
      </c>
      <c r="B400" s="77" t="s">
        <v>67</v>
      </c>
      <c r="C400" s="77">
        <v>7</v>
      </c>
      <c r="D400" s="77">
        <v>2018</v>
      </c>
      <c r="E400" s="77">
        <v>107</v>
      </c>
      <c r="F400" s="77" t="str">
        <f t="shared" si="5"/>
        <v>July</v>
      </c>
    </row>
    <row r="401" spans="1:6" x14ac:dyDescent="0.15">
      <c r="A401" s="77" t="s">
        <v>200</v>
      </c>
      <c r="B401" s="77" t="s">
        <v>67</v>
      </c>
      <c r="C401" s="77">
        <v>8</v>
      </c>
      <c r="D401" s="77">
        <v>2018</v>
      </c>
      <c r="E401" s="77">
        <v>0</v>
      </c>
      <c r="F401" s="77" t="str">
        <f t="shared" si="5"/>
        <v>August</v>
      </c>
    </row>
    <row r="402" spans="1:6" x14ac:dyDescent="0.15">
      <c r="A402" s="77" t="s">
        <v>200</v>
      </c>
      <c r="B402" s="77" t="s">
        <v>67</v>
      </c>
      <c r="C402" s="77">
        <v>9</v>
      </c>
      <c r="D402" s="77">
        <v>2018</v>
      </c>
      <c r="E402" s="77">
        <v>0</v>
      </c>
      <c r="F402" s="77" t="str">
        <f t="shared" si="5"/>
        <v>September</v>
      </c>
    </row>
    <row r="403" spans="1:6" x14ac:dyDescent="0.15">
      <c r="A403" s="77" t="s">
        <v>200</v>
      </c>
      <c r="B403" s="77" t="s">
        <v>67</v>
      </c>
      <c r="C403" s="77">
        <v>10</v>
      </c>
      <c r="D403" s="77">
        <v>2018</v>
      </c>
      <c r="E403" s="77">
        <v>1</v>
      </c>
      <c r="F403" s="77" t="str">
        <f t="shared" si="5"/>
        <v>October</v>
      </c>
    </row>
    <row r="404" spans="1:6" x14ac:dyDescent="0.15">
      <c r="A404" s="77" t="s">
        <v>200</v>
      </c>
      <c r="B404" s="77" t="s">
        <v>67</v>
      </c>
      <c r="C404" s="77">
        <v>11</v>
      </c>
      <c r="D404" s="77">
        <v>2018</v>
      </c>
      <c r="E404" s="77">
        <v>23</v>
      </c>
      <c r="F404" s="77" t="str">
        <f t="shared" si="5"/>
        <v>November</v>
      </c>
    </row>
    <row r="405" spans="1:6" x14ac:dyDescent="0.15">
      <c r="A405" s="77" t="s">
        <v>200</v>
      </c>
      <c r="B405" s="77" t="s">
        <v>67</v>
      </c>
      <c r="C405" s="77">
        <v>12</v>
      </c>
      <c r="D405" s="77">
        <v>2018</v>
      </c>
      <c r="E405" s="77">
        <v>0</v>
      </c>
      <c r="F405" s="77" t="str">
        <f t="shared" si="5"/>
        <v>December</v>
      </c>
    </row>
    <row r="406" spans="1:6" x14ac:dyDescent="0.15">
      <c r="A406" s="77" t="s">
        <v>200</v>
      </c>
      <c r="B406" s="77" t="s">
        <v>67</v>
      </c>
      <c r="C406" s="77">
        <v>1</v>
      </c>
      <c r="D406" s="77">
        <v>2019</v>
      </c>
      <c r="E406" s="77">
        <v>6</v>
      </c>
      <c r="F406" s="77" t="str">
        <f t="shared" si="5"/>
        <v>January</v>
      </c>
    </row>
    <row r="407" spans="1:6" x14ac:dyDescent="0.15">
      <c r="A407" s="77" t="s">
        <v>200</v>
      </c>
      <c r="B407" s="77" t="s">
        <v>67</v>
      </c>
      <c r="C407" s="77">
        <v>2</v>
      </c>
      <c r="D407" s="77">
        <v>2019</v>
      </c>
      <c r="E407" s="77">
        <v>0</v>
      </c>
      <c r="F407" s="77" t="str">
        <f t="shared" si="5"/>
        <v>February</v>
      </c>
    </row>
    <row r="408" spans="1:6" x14ac:dyDescent="0.15">
      <c r="A408" s="77" t="s">
        <v>200</v>
      </c>
      <c r="B408" s="77" t="s">
        <v>67</v>
      </c>
      <c r="C408" s="77">
        <v>3</v>
      </c>
      <c r="D408" s="77">
        <v>2019</v>
      </c>
      <c r="E408" s="77">
        <v>2</v>
      </c>
      <c r="F408" s="77" t="str">
        <f t="shared" si="5"/>
        <v>March</v>
      </c>
    </row>
    <row r="409" spans="1:6" x14ac:dyDescent="0.15">
      <c r="A409" s="77" t="s">
        <v>200</v>
      </c>
      <c r="B409" s="77" t="s">
        <v>67</v>
      </c>
      <c r="C409" s="77">
        <v>4</v>
      </c>
      <c r="D409" s="77">
        <v>2019</v>
      </c>
      <c r="E409" s="77">
        <v>0</v>
      </c>
      <c r="F409" s="77" t="str">
        <f t="shared" si="5"/>
        <v>April</v>
      </c>
    </row>
    <row r="410" spans="1:6" x14ac:dyDescent="0.15">
      <c r="A410" s="77" t="s">
        <v>200</v>
      </c>
      <c r="B410" s="77" t="s">
        <v>67</v>
      </c>
      <c r="C410" s="77">
        <v>5</v>
      </c>
      <c r="D410" s="77">
        <v>2019</v>
      </c>
      <c r="E410" s="77">
        <v>30</v>
      </c>
      <c r="F410" s="77" t="str">
        <f t="shared" si="5"/>
        <v>May</v>
      </c>
    </row>
    <row r="411" spans="1:6" x14ac:dyDescent="0.15">
      <c r="A411" s="77" t="s">
        <v>200</v>
      </c>
      <c r="B411" s="77" t="s">
        <v>67</v>
      </c>
      <c r="C411" s="77">
        <v>6</v>
      </c>
      <c r="D411" s="77">
        <v>2019</v>
      </c>
      <c r="E411" s="77">
        <v>41</v>
      </c>
      <c r="F411" s="77" t="str">
        <f t="shared" si="5"/>
        <v>June</v>
      </c>
    </row>
    <row r="412" spans="1:6" x14ac:dyDescent="0.15">
      <c r="A412" s="77" t="s">
        <v>200</v>
      </c>
      <c r="B412" s="77" t="s">
        <v>67</v>
      </c>
      <c r="C412" s="77">
        <v>7</v>
      </c>
      <c r="D412" s="77">
        <v>2019</v>
      </c>
      <c r="E412" s="77">
        <v>109</v>
      </c>
      <c r="F412" s="77" t="str">
        <f t="shared" si="5"/>
        <v>July</v>
      </c>
    </row>
    <row r="413" spans="1:6" x14ac:dyDescent="0.15">
      <c r="A413" s="77" t="s">
        <v>200</v>
      </c>
      <c r="B413" s="77" t="s">
        <v>67</v>
      </c>
      <c r="C413" s="77">
        <v>8</v>
      </c>
      <c r="D413" s="77">
        <v>2019</v>
      </c>
      <c r="E413" s="77">
        <v>17</v>
      </c>
      <c r="F413" s="77" t="str">
        <f t="shared" si="5"/>
        <v>August</v>
      </c>
    </row>
    <row r="414" spans="1:6" x14ac:dyDescent="0.15">
      <c r="A414" s="77" t="s">
        <v>200</v>
      </c>
      <c r="B414" s="77" t="s">
        <v>67</v>
      </c>
      <c r="C414" s="77">
        <v>9</v>
      </c>
      <c r="D414" s="77">
        <v>2019</v>
      </c>
      <c r="E414" s="77">
        <v>139</v>
      </c>
      <c r="F414" s="77" t="str">
        <f t="shared" si="5"/>
        <v>September</v>
      </c>
    </row>
    <row r="415" spans="1:6" x14ac:dyDescent="0.15">
      <c r="A415" s="77" t="s">
        <v>200</v>
      </c>
      <c r="B415" s="77" t="s">
        <v>67</v>
      </c>
      <c r="C415" s="77">
        <v>10</v>
      </c>
      <c r="D415" s="77">
        <v>2019</v>
      </c>
      <c r="E415" s="77">
        <v>13</v>
      </c>
      <c r="F415" s="77" t="str">
        <f t="shared" si="5"/>
        <v>October</v>
      </c>
    </row>
    <row r="416" spans="1:6" x14ac:dyDescent="0.15">
      <c r="A416" s="77" t="s">
        <v>201</v>
      </c>
      <c r="B416" s="77" t="s">
        <v>77</v>
      </c>
      <c r="C416" s="77">
        <v>1</v>
      </c>
      <c r="D416" s="77">
        <v>2016</v>
      </c>
      <c r="E416" s="77">
        <v>19</v>
      </c>
      <c r="F416" s="77" t="str">
        <f t="shared" si="5"/>
        <v>January</v>
      </c>
    </row>
    <row r="417" spans="1:6" x14ac:dyDescent="0.15">
      <c r="A417" s="77" t="s">
        <v>201</v>
      </c>
      <c r="B417" s="77" t="s">
        <v>77</v>
      </c>
      <c r="C417" s="77">
        <v>2</v>
      </c>
      <c r="D417" s="77">
        <v>2016</v>
      </c>
      <c r="E417" s="77">
        <v>26</v>
      </c>
      <c r="F417" s="77" t="str">
        <f t="shared" si="5"/>
        <v>February</v>
      </c>
    </row>
    <row r="418" spans="1:6" x14ac:dyDescent="0.15">
      <c r="A418" s="77" t="s">
        <v>201</v>
      </c>
      <c r="B418" s="77" t="s">
        <v>77</v>
      </c>
      <c r="C418" s="77">
        <v>3</v>
      </c>
      <c r="D418" s="77">
        <v>2016</v>
      </c>
      <c r="E418" s="77">
        <v>72</v>
      </c>
      <c r="F418" s="77" t="str">
        <f t="shared" si="5"/>
        <v>March</v>
      </c>
    </row>
    <row r="419" spans="1:6" x14ac:dyDescent="0.15">
      <c r="A419" s="77" t="s">
        <v>201</v>
      </c>
      <c r="B419" s="77" t="s">
        <v>77</v>
      </c>
      <c r="C419" s="77">
        <v>4</v>
      </c>
      <c r="D419" s="77">
        <v>2016</v>
      </c>
      <c r="E419" s="77">
        <v>25</v>
      </c>
      <c r="F419" s="77" t="str">
        <f t="shared" si="5"/>
        <v>April</v>
      </c>
    </row>
    <row r="420" spans="1:6" x14ac:dyDescent="0.15">
      <c r="A420" s="77" t="s">
        <v>201</v>
      </c>
      <c r="B420" s="77" t="s">
        <v>77</v>
      </c>
      <c r="C420" s="77">
        <v>5</v>
      </c>
      <c r="D420" s="77">
        <v>2016</v>
      </c>
      <c r="E420" s="77">
        <v>75</v>
      </c>
      <c r="F420" s="77" t="str">
        <f t="shared" si="5"/>
        <v>May</v>
      </c>
    </row>
    <row r="421" spans="1:6" x14ac:dyDescent="0.15">
      <c r="A421" s="77" t="s">
        <v>201</v>
      </c>
      <c r="B421" s="77" t="s">
        <v>77</v>
      </c>
      <c r="C421" s="77">
        <v>6</v>
      </c>
      <c r="D421" s="77">
        <v>2016</v>
      </c>
      <c r="E421" s="77">
        <v>194</v>
      </c>
      <c r="F421" s="77" t="str">
        <f t="shared" si="5"/>
        <v>June</v>
      </c>
    </row>
    <row r="422" spans="1:6" x14ac:dyDescent="0.15">
      <c r="A422" s="77" t="s">
        <v>201</v>
      </c>
      <c r="B422" s="77" t="s">
        <v>77</v>
      </c>
      <c r="C422" s="77">
        <v>7</v>
      </c>
      <c r="D422" s="77">
        <v>2016</v>
      </c>
      <c r="E422" s="77">
        <v>164</v>
      </c>
      <c r="F422" s="77" t="str">
        <f t="shared" si="5"/>
        <v>July</v>
      </c>
    </row>
    <row r="423" spans="1:6" x14ac:dyDescent="0.15">
      <c r="A423" s="77" t="s">
        <v>201</v>
      </c>
      <c r="B423" s="77" t="s">
        <v>77</v>
      </c>
      <c r="C423" s="77">
        <v>8</v>
      </c>
      <c r="D423" s="77">
        <v>2016</v>
      </c>
      <c r="E423" s="77">
        <v>45</v>
      </c>
      <c r="F423" s="77" t="str">
        <f t="shared" si="5"/>
        <v>August</v>
      </c>
    </row>
    <row r="424" spans="1:6" x14ac:dyDescent="0.15">
      <c r="A424" s="77" t="s">
        <v>201</v>
      </c>
      <c r="B424" s="77" t="s">
        <v>77</v>
      </c>
      <c r="C424" s="77">
        <v>9</v>
      </c>
      <c r="D424" s="77">
        <v>2016</v>
      </c>
      <c r="E424" s="77">
        <v>111</v>
      </c>
      <c r="F424" s="77" t="str">
        <f t="shared" si="5"/>
        <v>September</v>
      </c>
    </row>
    <row r="425" spans="1:6" x14ac:dyDescent="0.15">
      <c r="A425" s="77" t="s">
        <v>201</v>
      </c>
      <c r="B425" s="77" t="s">
        <v>77</v>
      </c>
      <c r="C425" s="77">
        <v>10</v>
      </c>
      <c r="D425" s="77">
        <v>2016</v>
      </c>
      <c r="E425" s="77">
        <v>393</v>
      </c>
      <c r="F425" s="77" t="str">
        <f t="shared" si="5"/>
        <v>October</v>
      </c>
    </row>
    <row r="426" spans="1:6" x14ac:dyDescent="0.15">
      <c r="A426" s="77" t="s">
        <v>201</v>
      </c>
      <c r="B426" s="77" t="s">
        <v>77</v>
      </c>
      <c r="C426" s="77">
        <v>11</v>
      </c>
      <c r="D426" s="77">
        <v>2016</v>
      </c>
      <c r="E426" s="77">
        <v>242</v>
      </c>
      <c r="F426" s="77" t="str">
        <f t="shared" si="5"/>
        <v>November</v>
      </c>
    </row>
    <row r="427" spans="1:6" x14ac:dyDescent="0.15">
      <c r="A427" s="77" t="s">
        <v>201</v>
      </c>
      <c r="B427" s="77" t="s">
        <v>77</v>
      </c>
      <c r="C427" s="77">
        <v>12</v>
      </c>
      <c r="D427" s="77">
        <v>2016</v>
      </c>
      <c r="E427" s="77">
        <v>102</v>
      </c>
      <c r="F427" s="77" t="str">
        <f t="shared" si="5"/>
        <v>December</v>
      </c>
    </row>
    <row r="428" spans="1:6" x14ac:dyDescent="0.15">
      <c r="A428" s="77" t="s">
        <v>201</v>
      </c>
      <c r="B428" s="77" t="s">
        <v>77</v>
      </c>
      <c r="C428" s="77">
        <v>1</v>
      </c>
      <c r="D428" s="77">
        <v>2017</v>
      </c>
      <c r="E428" s="77">
        <v>74</v>
      </c>
      <c r="F428" s="77" t="str">
        <f t="shared" si="5"/>
        <v>January</v>
      </c>
    </row>
    <row r="429" spans="1:6" x14ac:dyDescent="0.15">
      <c r="A429" s="77" t="s">
        <v>201</v>
      </c>
      <c r="B429" s="77" t="s">
        <v>77</v>
      </c>
      <c r="C429" s="77">
        <v>2</v>
      </c>
      <c r="D429" s="77">
        <v>2017</v>
      </c>
      <c r="E429" s="77">
        <v>186</v>
      </c>
      <c r="F429" s="77" t="str">
        <f t="shared" si="5"/>
        <v>February</v>
      </c>
    </row>
    <row r="430" spans="1:6" x14ac:dyDescent="0.15">
      <c r="A430" s="77" t="s">
        <v>201</v>
      </c>
      <c r="B430" s="77" t="s">
        <v>77</v>
      </c>
      <c r="C430" s="77">
        <v>3</v>
      </c>
      <c r="D430" s="77">
        <v>2017</v>
      </c>
      <c r="E430" s="77">
        <v>122</v>
      </c>
      <c r="F430" s="77" t="str">
        <f t="shared" si="5"/>
        <v>March</v>
      </c>
    </row>
    <row r="431" spans="1:6" x14ac:dyDescent="0.15">
      <c r="A431" s="77" t="s">
        <v>201</v>
      </c>
      <c r="B431" s="77" t="s">
        <v>77</v>
      </c>
      <c r="C431" s="77">
        <v>4</v>
      </c>
      <c r="D431" s="77">
        <v>2017</v>
      </c>
      <c r="E431" s="77">
        <v>144</v>
      </c>
      <c r="F431" s="77" t="str">
        <f t="shared" si="5"/>
        <v>April</v>
      </c>
    </row>
    <row r="432" spans="1:6" x14ac:dyDescent="0.15">
      <c r="A432" s="77" t="s">
        <v>201</v>
      </c>
      <c r="B432" s="77" t="s">
        <v>77</v>
      </c>
      <c r="C432" s="77">
        <v>5</v>
      </c>
      <c r="D432" s="77">
        <v>2017</v>
      </c>
      <c r="E432" s="77">
        <v>212</v>
      </c>
      <c r="F432" s="77" t="str">
        <f t="shared" si="5"/>
        <v>May</v>
      </c>
    </row>
    <row r="433" spans="1:6" x14ac:dyDescent="0.15">
      <c r="A433" s="77" t="s">
        <v>201</v>
      </c>
      <c r="B433" s="77" t="s">
        <v>77</v>
      </c>
      <c r="C433" s="77">
        <v>6</v>
      </c>
      <c r="D433" s="77">
        <v>2017</v>
      </c>
      <c r="E433" s="77">
        <v>189</v>
      </c>
      <c r="F433" s="77" t="str">
        <f t="shared" si="5"/>
        <v>June</v>
      </c>
    </row>
    <row r="434" spans="1:6" x14ac:dyDescent="0.15">
      <c r="A434" s="77" t="s">
        <v>201</v>
      </c>
      <c r="B434" s="77" t="s">
        <v>77</v>
      </c>
      <c r="C434" s="77">
        <v>7</v>
      </c>
      <c r="D434" s="77">
        <v>2017</v>
      </c>
      <c r="E434" s="77">
        <v>103</v>
      </c>
      <c r="F434" s="77" t="str">
        <f t="shared" si="5"/>
        <v>July</v>
      </c>
    </row>
    <row r="435" spans="1:6" x14ac:dyDescent="0.15">
      <c r="A435" s="77" t="s">
        <v>201</v>
      </c>
      <c r="B435" s="77" t="s">
        <v>77</v>
      </c>
      <c r="C435" s="77">
        <v>8</v>
      </c>
      <c r="D435" s="77">
        <v>2017</v>
      </c>
      <c r="E435" s="77">
        <v>24</v>
      </c>
      <c r="F435" s="77" t="str">
        <f t="shared" si="5"/>
        <v>August</v>
      </c>
    </row>
    <row r="436" spans="1:6" x14ac:dyDescent="0.15">
      <c r="A436" s="77" t="s">
        <v>201</v>
      </c>
      <c r="B436" s="77" t="s">
        <v>77</v>
      </c>
      <c r="C436" s="77">
        <v>9</v>
      </c>
      <c r="D436" s="77">
        <v>2017</v>
      </c>
      <c r="E436" s="77">
        <v>43</v>
      </c>
      <c r="F436" s="77" t="str">
        <f t="shared" si="5"/>
        <v>September</v>
      </c>
    </row>
    <row r="437" spans="1:6" x14ac:dyDescent="0.15">
      <c r="A437" s="77" t="s">
        <v>201</v>
      </c>
      <c r="B437" s="77" t="s">
        <v>77</v>
      </c>
      <c r="C437" s="77">
        <v>10</v>
      </c>
      <c r="D437" s="77">
        <v>2017</v>
      </c>
      <c r="E437" s="77">
        <v>2</v>
      </c>
      <c r="F437" s="77" t="str">
        <f t="shared" si="5"/>
        <v>October</v>
      </c>
    </row>
    <row r="438" spans="1:6" x14ac:dyDescent="0.15">
      <c r="A438" s="77" t="s">
        <v>201</v>
      </c>
      <c r="B438" s="77" t="s">
        <v>77</v>
      </c>
      <c r="C438" s="77">
        <v>11</v>
      </c>
      <c r="D438" s="77">
        <v>2017</v>
      </c>
      <c r="E438" s="77">
        <v>55</v>
      </c>
      <c r="F438" s="77" t="str">
        <f t="shared" si="5"/>
        <v>November</v>
      </c>
    </row>
    <row r="439" spans="1:6" x14ac:dyDescent="0.15">
      <c r="A439" s="77" t="s">
        <v>201</v>
      </c>
      <c r="B439" s="77" t="s">
        <v>77</v>
      </c>
      <c r="C439" s="77">
        <v>12</v>
      </c>
      <c r="D439" s="77">
        <v>2017</v>
      </c>
      <c r="E439" s="77">
        <v>11</v>
      </c>
      <c r="F439" s="77" t="str">
        <f t="shared" si="5"/>
        <v>December</v>
      </c>
    </row>
    <row r="440" spans="1:6" x14ac:dyDescent="0.15">
      <c r="A440" s="77" t="s">
        <v>201</v>
      </c>
      <c r="B440" s="77" t="s">
        <v>77</v>
      </c>
      <c r="C440" s="77">
        <v>1</v>
      </c>
      <c r="D440" s="77">
        <v>2018</v>
      </c>
      <c r="E440" s="77">
        <v>50</v>
      </c>
      <c r="F440" s="77" t="str">
        <f t="shared" si="5"/>
        <v>January</v>
      </c>
    </row>
    <row r="441" spans="1:6" x14ac:dyDescent="0.15">
      <c r="A441" s="77" t="s">
        <v>201</v>
      </c>
      <c r="B441" s="77" t="s">
        <v>77</v>
      </c>
      <c r="C441" s="77">
        <v>2</v>
      </c>
      <c r="D441" s="77">
        <v>2018</v>
      </c>
      <c r="E441" s="77">
        <v>11</v>
      </c>
      <c r="F441" s="77" t="str">
        <f t="shared" si="5"/>
        <v>February</v>
      </c>
    </row>
    <row r="442" spans="1:6" x14ac:dyDescent="0.15">
      <c r="A442" s="77" t="s">
        <v>201</v>
      </c>
      <c r="B442" s="77" t="s">
        <v>77</v>
      </c>
      <c r="C442" s="77">
        <v>3</v>
      </c>
      <c r="D442" s="77">
        <v>2018</v>
      </c>
      <c r="E442" s="77">
        <v>12</v>
      </c>
      <c r="F442" s="77" t="str">
        <f t="shared" si="5"/>
        <v>March</v>
      </c>
    </row>
    <row r="443" spans="1:6" x14ac:dyDescent="0.15">
      <c r="A443" s="77" t="s">
        <v>201</v>
      </c>
      <c r="B443" s="77" t="s">
        <v>77</v>
      </c>
      <c r="C443" s="77">
        <v>4</v>
      </c>
      <c r="D443" s="77">
        <v>2018</v>
      </c>
      <c r="E443" s="77">
        <v>51</v>
      </c>
      <c r="F443" s="77" t="str">
        <f t="shared" si="5"/>
        <v>April</v>
      </c>
    </row>
    <row r="444" spans="1:6" x14ac:dyDescent="0.15">
      <c r="A444" s="77" t="s">
        <v>201</v>
      </c>
      <c r="B444" s="77" t="s">
        <v>77</v>
      </c>
      <c r="C444" s="77">
        <v>5</v>
      </c>
      <c r="D444" s="77">
        <v>2018</v>
      </c>
      <c r="E444" s="77">
        <v>48</v>
      </c>
      <c r="F444" s="77" t="str">
        <f t="shared" si="5"/>
        <v>May</v>
      </c>
    </row>
    <row r="445" spans="1:6" x14ac:dyDescent="0.15">
      <c r="A445" s="77" t="s">
        <v>201</v>
      </c>
      <c r="B445" s="77" t="s">
        <v>77</v>
      </c>
      <c r="C445" s="77">
        <v>6</v>
      </c>
      <c r="D445" s="77">
        <v>2018</v>
      </c>
      <c r="E445" s="77">
        <v>0</v>
      </c>
      <c r="F445" s="77" t="str">
        <f t="shared" si="5"/>
        <v>June</v>
      </c>
    </row>
    <row r="446" spans="1:6" x14ac:dyDescent="0.15">
      <c r="A446" s="77" t="s">
        <v>201</v>
      </c>
      <c r="B446" s="77" t="s">
        <v>77</v>
      </c>
      <c r="C446" s="77">
        <v>7</v>
      </c>
      <c r="D446" s="77">
        <v>2018</v>
      </c>
      <c r="E446" s="77">
        <v>0</v>
      </c>
      <c r="F446" s="77" t="str">
        <f t="shared" si="5"/>
        <v>July</v>
      </c>
    </row>
    <row r="447" spans="1:6" x14ac:dyDescent="0.15">
      <c r="A447" s="77" t="s">
        <v>201</v>
      </c>
      <c r="B447" s="77" t="s">
        <v>77</v>
      </c>
      <c r="C447" s="77">
        <v>8</v>
      </c>
      <c r="D447" s="77">
        <v>2018</v>
      </c>
      <c r="E447" s="77">
        <v>0</v>
      </c>
      <c r="F447" s="77" t="str">
        <f t="shared" si="5"/>
        <v>August</v>
      </c>
    </row>
    <row r="448" spans="1:6" x14ac:dyDescent="0.15">
      <c r="A448" s="77" t="s">
        <v>201</v>
      </c>
      <c r="B448" s="77" t="s">
        <v>77</v>
      </c>
      <c r="C448" s="77">
        <v>9</v>
      </c>
      <c r="D448" s="77">
        <v>2018</v>
      </c>
      <c r="E448" s="77">
        <v>2</v>
      </c>
      <c r="F448" s="77" t="str">
        <f t="shared" si="5"/>
        <v>September</v>
      </c>
    </row>
    <row r="449" spans="1:6" x14ac:dyDescent="0.15">
      <c r="A449" s="77" t="s">
        <v>201</v>
      </c>
      <c r="B449" s="77" t="s">
        <v>77</v>
      </c>
      <c r="C449" s="77">
        <v>10</v>
      </c>
      <c r="D449" s="77">
        <v>2018</v>
      </c>
      <c r="E449" s="77">
        <v>2</v>
      </c>
      <c r="F449" s="77" t="str">
        <f t="shared" si="5"/>
        <v>October</v>
      </c>
    </row>
    <row r="450" spans="1:6" x14ac:dyDescent="0.15">
      <c r="A450" s="77" t="s">
        <v>201</v>
      </c>
      <c r="B450" s="77" t="s">
        <v>77</v>
      </c>
      <c r="C450" s="77">
        <v>11</v>
      </c>
      <c r="D450" s="77">
        <v>2018</v>
      </c>
      <c r="E450" s="77">
        <v>0</v>
      </c>
      <c r="F450" s="77" t="str">
        <f t="shared" si="5"/>
        <v>November</v>
      </c>
    </row>
    <row r="451" spans="1:6" x14ac:dyDescent="0.15">
      <c r="A451" s="77" t="s">
        <v>201</v>
      </c>
      <c r="B451" s="77" t="s">
        <v>77</v>
      </c>
      <c r="C451" s="77">
        <v>12</v>
      </c>
      <c r="D451" s="77">
        <v>2018</v>
      </c>
      <c r="E451" s="77">
        <v>0</v>
      </c>
      <c r="F451" s="77" t="str">
        <f t="shared" si="5"/>
        <v>December</v>
      </c>
    </row>
    <row r="452" spans="1:6" x14ac:dyDescent="0.15">
      <c r="A452" s="77" t="s">
        <v>201</v>
      </c>
      <c r="B452" s="77" t="s">
        <v>77</v>
      </c>
      <c r="C452" s="77">
        <v>1</v>
      </c>
      <c r="D452" s="77">
        <v>2019</v>
      </c>
      <c r="E452" s="77">
        <v>0</v>
      </c>
      <c r="F452" s="77" t="str">
        <f t="shared" si="5"/>
        <v>January</v>
      </c>
    </row>
    <row r="453" spans="1:6" x14ac:dyDescent="0.15">
      <c r="A453" s="77" t="s">
        <v>201</v>
      </c>
      <c r="B453" s="77" t="s">
        <v>77</v>
      </c>
      <c r="C453" s="77">
        <v>2</v>
      </c>
      <c r="D453" s="77">
        <v>2019</v>
      </c>
      <c r="E453" s="77">
        <v>0</v>
      </c>
      <c r="F453" s="77" t="str">
        <f t="shared" si="5"/>
        <v>February</v>
      </c>
    </row>
    <row r="454" spans="1:6" x14ac:dyDescent="0.15">
      <c r="A454" s="77" t="s">
        <v>201</v>
      </c>
      <c r="B454" s="77" t="s">
        <v>77</v>
      </c>
      <c r="C454" s="77">
        <v>3</v>
      </c>
      <c r="D454" s="77">
        <v>2019</v>
      </c>
      <c r="E454" s="77">
        <v>0</v>
      </c>
      <c r="F454" s="77" t="str">
        <f t="shared" si="5"/>
        <v>March</v>
      </c>
    </row>
    <row r="455" spans="1:6" x14ac:dyDescent="0.15">
      <c r="A455" s="77" t="s">
        <v>201</v>
      </c>
      <c r="B455" s="77" t="s">
        <v>77</v>
      </c>
      <c r="C455" s="77">
        <v>4</v>
      </c>
      <c r="D455" s="77">
        <v>2019</v>
      </c>
      <c r="E455" s="77">
        <v>0</v>
      </c>
      <c r="F455" s="77" t="str">
        <f t="shared" si="5"/>
        <v>April</v>
      </c>
    </row>
    <row r="456" spans="1:6" x14ac:dyDescent="0.15">
      <c r="A456" s="77" t="s">
        <v>201</v>
      </c>
      <c r="B456" s="77" t="s">
        <v>77</v>
      </c>
      <c r="C456" s="77">
        <v>5</v>
      </c>
      <c r="D456" s="77">
        <v>2019</v>
      </c>
      <c r="E456" s="77">
        <v>0</v>
      </c>
      <c r="F456" s="77" t="str">
        <f t="shared" si="5"/>
        <v>May</v>
      </c>
    </row>
    <row r="457" spans="1:6" x14ac:dyDescent="0.15">
      <c r="A457" s="77" t="s">
        <v>201</v>
      </c>
      <c r="B457" s="77" t="s">
        <v>77</v>
      </c>
      <c r="C457" s="77">
        <v>6</v>
      </c>
      <c r="D457" s="77">
        <v>2019</v>
      </c>
      <c r="E457" s="77">
        <v>1</v>
      </c>
      <c r="F457" s="77" t="str">
        <f t="shared" si="5"/>
        <v>June</v>
      </c>
    </row>
    <row r="458" spans="1:6" x14ac:dyDescent="0.15">
      <c r="A458" s="77" t="s">
        <v>201</v>
      </c>
      <c r="B458" s="77" t="s">
        <v>77</v>
      </c>
      <c r="C458" s="77">
        <v>7</v>
      </c>
      <c r="D458" s="77">
        <v>2019</v>
      </c>
      <c r="E458" s="77">
        <v>0</v>
      </c>
      <c r="F458" s="77" t="str">
        <f t="shared" si="5"/>
        <v>July</v>
      </c>
    </row>
    <row r="459" spans="1:6" x14ac:dyDescent="0.15">
      <c r="A459" s="77" t="s">
        <v>201</v>
      </c>
      <c r="B459" s="77" t="s">
        <v>77</v>
      </c>
      <c r="C459" s="77">
        <v>8</v>
      </c>
      <c r="D459" s="77">
        <v>2019</v>
      </c>
      <c r="E459" s="77">
        <v>2</v>
      </c>
      <c r="F459" s="77" t="str">
        <f t="shared" si="5"/>
        <v>August</v>
      </c>
    </row>
    <row r="460" spans="1:6" x14ac:dyDescent="0.15">
      <c r="A460" s="77" t="s">
        <v>201</v>
      </c>
      <c r="B460" s="77" t="s">
        <v>77</v>
      </c>
      <c r="C460" s="77">
        <v>9</v>
      </c>
      <c r="D460" s="77">
        <v>2019</v>
      </c>
      <c r="E460" s="77">
        <v>6</v>
      </c>
      <c r="F460" s="77" t="str">
        <f t="shared" si="5"/>
        <v>September</v>
      </c>
    </row>
    <row r="461" spans="1:6" x14ac:dyDescent="0.15">
      <c r="A461" s="77" t="s">
        <v>201</v>
      </c>
      <c r="B461" s="77" t="s">
        <v>77</v>
      </c>
      <c r="C461" s="77">
        <v>10</v>
      </c>
      <c r="D461" s="77">
        <v>2019</v>
      </c>
      <c r="E461" s="77">
        <v>3</v>
      </c>
      <c r="F461" s="77" t="str">
        <f t="shared" si="5"/>
        <v>October</v>
      </c>
    </row>
    <row r="462" spans="1:6" x14ac:dyDescent="0.15">
      <c r="A462" s="77" t="s">
        <v>202</v>
      </c>
      <c r="B462" s="77" t="s">
        <v>59</v>
      </c>
      <c r="C462" s="77">
        <v>1</v>
      </c>
      <c r="D462" s="77">
        <v>2016</v>
      </c>
      <c r="E462" s="77">
        <v>493</v>
      </c>
      <c r="F462" s="77" t="str">
        <f t="shared" si="5"/>
        <v>January</v>
      </c>
    </row>
    <row r="463" spans="1:6" x14ac:dyDescent="0.15">
      <c r="A463" s="77" t="s">
        <v>202</v>
      </c>
      <c r="B463" s="77" t="s">
        <v>59</v>
      </c>
      <c r="C463" s="77">
        <v>2</v>
      </c>
      <c r="D463" s="77">
        <v>2016</v>
      </c>
      <c r="E463" s="77">
        <v>406</v>
      </c>
      <c r="F463" s="77" t="str">
        <f t="shared" si="5"/>
        <v>February</v>
      </c>
    </row>
    <row r="464" spans="1:6" x14ac:dyDescent="0.15">
      <c r="A464" s="77" t="s">
        <v>202</v>
      </c>
      <c r="B464" s="77" t="s">
        <v>59</v>
      </c>
      <c r="C464" s="77">
        <v>3</v>
      </c>
      <c r="D464" s="77">
        <v>2016</v>
      </c>
      <c r="E464" s="77">
        <v>762</v>
      </c>
      <c r="F464" s="77" t="str">
        <f t="shared" si="5"/>
        <v>March</v>
      </c>
    </row>
    <row r="465" spans="1:6" x14ac:dyDescent="0.15">
      <c r="A465" s="77" t="s">
        <v>202</v>
      </c>
      <c r="B465" s="77" t="s">
        <v>59</v>
      </c>
      <c r="C465" s="77">
        <v>4</v>
      </c>
      <c r="D465" s="77">
        <v>2016</v>
      </c>
      <c r="E465" s="77">
        <v>324</v>
      </c>
      <c r="F465" s="77" t="str">
        <f t="shared" si="5"/>
        <v>April</v>
      </c>
    </row>
    <row r="466" spans="1:6" x14ac:dyDescent="0.15">
      <c r="A466" s="77" t="s">
        <v>202</v>
      </c>
      <c r="B466" s="77" t="s">
        <v>59</v>
      </c>
      <c r="C466" s="77">
        <v>5</v>
      </c>
      <c r="D466" s="77">
        <v>2016</v>
      </c>
      <c r="E466" s="77">
        <v>580</v>
      </c>
      <c r="F466" s="77" t="str">
        <f t="shared" si="5"/>
        <v>May</v>
      </c>
    </row>
    <row r="467" spans="1:6" x14ac:dyDescent="0.15">
      <c r="A467" s="77" t="s">
        <v>202</v>
      </c>
      <c r="B467" s="77" t="s">
        <v>59</v>
      </c>
      <c r="C467" s="77">
        <v>6</v>
      </c>
      <c r="D467" s="77">
        <v>2016</v>
      </c>
      <c r="E467" s="77">
        <v>1482</v>
      </c>
      <c r="F467" s="77" t="str">
        <f t="shared" si="5"/>
        <v>June</v>
      </c>
    </row>
    <row r="468" spans="1:6" x14ac:dyDescent="0.15">
      <c r="A468" s="77" t="s">
        <v>202</v>
      </c>
      <c r="B468" s="77" t="s">
        <v>59</v>
      </c>
      <c r="C468" s="77">
        <v>7</v>
      </c>
      <c r="D468" s="77">
        <v>2016</v>
      </c>
      <c r="E468" s="77">
        <v>951</v>
      </c>
      <c r="F468" s="77" t="str">
        <f t="shared" si="5"/>
        <v>July</v>
      </c>
    </row>
    <row r="469" spans="1:6" x14ac:dyDescent="0.15">
      <c r="A469" s="77" t="s">
        <v>202</v>
      </c>
      <c r="B469" s="77" t="s">
        <v>59</v>
      </c>
      <c r="C469" s="77">
        <v>8</v>
      </c>
      <c r="D469" s="77">
        <v>2016</v>
      </c>
      <c r="E469" s="77">
        <v>886</v>
      </c>
      <c r="F469" s="77" t="str">
        <f t="shared" si="5"/>
        <v>August</v>
      </c>
    </row>
    <row r="470" spans="1:6" x14ac:dyDescent="0.15">
      <c r="A470" s="77" t="s">
        <v>202</v>
      </c>
      <c r="B470" s="77" t="s">
        <v>59</v>
      </c>
      <c r="C470" s="77">
        <v>9</v>
      </c>
      <c r="D470" s="77">
        <v>2016</v>
      </c>
      <c r="E470" s="77">
        <v>1001</v>
      </c>
      <c r="F470" s="77" t="str">
        <f t="shared" si="5"/>
        <v>September</v>
      </c>
    </row>
    <row r="471" spans="1:6" x14ac:dyDescent="0.15">
      <c r="A471" s="77" t="s">
        <v>202</v>
      </c>
      <c r="B471" s="77" t="s">
        <v>59</v>
      </c>
      <c r="C471" s="77">
        <v>10</v>
      </c>
      <c r="D471" s="77">
        <v>2016</v>
      </c>
      <c r="E471" s="77">
        <v>1855</v>
      </c>
      <c r="F471" s="77" t="str">
        <f t="shared" si="5"/>
        <v>October</v>
      </c>
    </row>
    <row r="472" spans="1:6" x14ac:dyDescent="0.15">
      <c r="A472" s="77" t="s">
        <v>202</v>
      </c>
      <c r="B472" s="77" t="s">
        <v>59</v>
      </c>
      <c r="C472" s="77">
        <v>11</v>
      </c>
      <c r="D472" s="77">
        <v>2016</v>
      </c>
      <c r="E472" s="77">
        <v>903</v>
      </c>
      <c r="F472" s="77" t="str">
        <f t="shared" si="5"/>
        <v>November</v>
      </c>
    </row>
    <row r="473" spans="1:6" x14ac:dyDescent="0.15">
      <c r="A473" s="77" t="s">
        <v>202</v>
      </c>
      <c r="B473" s="77" t="s">
        <v>59</v>
      </c>
      <c r="C473" s="77">
        <v>12</v>
      </c>
      <c r="D473" s="77">
        <v>2016</v>
      </c>
      <c r="E473" s="77">
        <v>684</v>
      </c>
      <c r="F473" s="77" t="str">
        <f t="shared" si="5"/>
        <v>December</v>
      </c>
    </row>
    <row r="474" spans="1:6" x14ac:dyDescent="0.15">
      <c r="A474" s="77" t="s">
        <v>202</v>
      </c>
      <c r="B474" s="77" t="s">
        <v>59</v>
      </c>
      <c r="C474" s="77">
        <v>1</v>
      </c>
      <c r="D474" s="77">
        <v>2017</v>
      </c>
      <c r="E474" s="77">
        <v>431</v>
      </c>
      <c r="F474" s="77" t="str">
        <f t="shared" si="5"/>
        <v>January</v>
      </c>
    </row>
    <row r="475" spans="1:6" x14ac:dyDescent="0.15">
      <c r="A475" s="77" t="s">
        <v>202</v>
      </c>
      <c r="B475" s="77" t="s">
        <v>59</v>
      </c>
      <c r="C475" s="77">
        <v>2</v>
      </c>
      <c r="D475" s="77">
        <v>2017</v>
      </c>
      <c r="E475" s="77">
        <v>784</v>
      </c>
      <c r="F475" s="77" t="str">
        <f t="shared" si="5"/>
        <v>February</v>
      </c>
    </row>
    <row r="476" spans="1:6" x14ac:dyDescent="0.15">
      <c r="A476" s="77" t="s">
        <v>202</v>
      </c>
      <c r="B476" s="77" t="s">
        <v>59</v>
      </c>
      <c r="C476" s="77">
        <v>3</v>
      </c>
      <c r="D476" s="77">
        <v>2017</v>
      </c>
      <c r="E476" s="77">
        <v>700</v>
      </c>
      <c r="F476" s="77" t="str">
        <f t="shared" si="5"/>
        <v>March</v>
      </c>
    </row>
    <row r="477" spans="1:6" x14ac:dyDescent="0.15">
      <c r="A477" s="77" t="s">
        <v>202</v>
      </c>
      <c r="B477" s="77" t="s">
        <v>59</v>
      </c>
      <c r="C477" s="77">
        <v>4</v>
      </c>
      <c r="D477" s="77">
        <v>2017</v>
      </c>
      <c r="E477" s="77">
        <v>640</v>
      </c>
      <c r="F477" s="77" t="str">
        <f t="shared" si="5"/>
        <v>April</v>
      </c>
    </row>
    <row r="478" spans="1:6" x14ac:dyDescent="0.15">
      <c r="A478" s="77" t="s">
        <v>202</v>
      </c>
      <c r="B478" s="77" t="s">
        <v>59</v>
      </c>
      <c r="C478" s="77">
        <v>5</v>
      </c>
      <c r="D478" s="77">
        <v>2017</v>
      </c>
      <c r="E478" s="77">
        <v>1380</v>
      </c>
      <c r="F478" s="77" t="str">
        <f t="shared" si="5"/>
        <v>May</v>
      </c>
    </row>
    <row r="479" spans="1:6" x14ac:dyDescent="0.15">
      <c r="A479" s="77" t="s">
        <v>202</v>
      </c>
      <c r="B479" s="77" t="s">
        <v>59</v>
      </c>
      <c r="C479" s="77">
        <v>6</v>
      </c>
      <c r="D479" s="77">
        <v>2017</v>
      </c>
      <c r="E479" s="77">
        <v>899</v>
      </c>
      <c r="F479" s="77" t="str">
        <f t="shared" si="5"/>
        <v>June</v>
      </c>
    </row>
    <row r="480" spans="1:6" x14ac:dyDescent="0.15">
      <c r="A480" s="77" t="s">
        <v>202</v>
      </c>
      <c r="B480" s="77" t="s">
        <v>59</v>
      </c>
      <c r="C480" s="77">
        <v>7</v>
      </c>
      <c r="D480" s="77">
        <v>2017</v>
      </c>
      <c r="E480" s="77">
        <v>532</v>
      </c>
      <c r="F480" s="77" t="str">
        <f t="shared" si="5"/>
        <v>July</v>
      </c>
    </row>
    <row r="481" spans="1:6" x14ac:dyDescent="0.15">
      <c r="A481" s="77" t="s">
        <v>202</v>
      </c>
      <c r="B481" s="77" t="s">
        <v>59</v>
      </c>
      <c r="C481" s="77">
        <v>8</v>
      </c>
      <c r="D481" s="77">
        <v>2017</v>
      </c>
      <c r="E481" s="77">
        <v>139</v>
      </c>
      <c r="F481" s="77" t="str">
        <f t="shared" si="5"/>
        <v>August</v>
      </c>
    </row>
    <row r="482" spans="1:6" x14ac:dyDescent="0.15">
      <c r="A482" s="77" t="s">
        <v>202</v>
      </c>
      <c r="B482" s="77" t="s">
        <v>59</v>
      </c>
      <c r="C482" s="77">
        <v>9</v>
      </c>
      <c r="D482" s="77">
        <v>2017</v>
      </c>
      <c r="E482" s="77">
        <v>206</v>
      </c>
      <c r="F482" s="77" t="str">
        <f t="shared" si="5"/>
        <v>September</v>
      </c>
    </row>
    <row r="483" spans="1:6" x14ac:dyDescent="0.15">
      <c r="A483" s="77" t="s">
        <v>202</v>
      </c>
      <c r="B483" s="77" t="s">
        <v>59</v>
      </c>
      <c r="C483" s="77">
        <v>10</v>
      </c>
      <c r="D483" s="77">
        <v>2017</v>
      </c>
      <c r="E483" s="77">
        <v>75</v>
      </c>
      <c r="F483" s="77" t="str">
        <f t="shared" si="5"/>
        <v>October</v>
      </c>
    </row>
    <row r="484" spans="1:6" x14ac:dyDescent="0.15">
      <c r="A484" s="77" t="s">
        <v>202</v>
      </c>
      <c r="B484" s="77" t="s">
        <v>59</v>
      </c>
      <c r="C484" s="77">
        <v>11</v>
      </c>
      <c r="D484" s="77">
        <v>2017</v>
      </c>
      <c r="E484" s="77">
        <v>130</v>
      </c>
      <c r="F484" s="77" t="str">
        <f t="shared" si="5"/>
        <v>November</v>
      </c>
    </row>
    <row r="485" spans="1:6" x14ac:dyDescent="0.15">
      <c r="A485" s="77" t="s">
        <v>202</v>
      </c>
      <c r="B485" s="77" t="s">
        <v>59</v>
      </c>
      <c r="C485" s="77">
        <v>12</v>
      </c>
      <c r="D485" s="77">
        <v>2017</v>
      </c>
      <c r="E485" s="77">
        <v>84</v>
      </c>
      <c r="F485" s="77" t="str">
        <f t="shared" si="5"/>
        <v>December</v>
      </c>
    </row>
    <row r="486" spans="1:6" x14ac:dyDescent="0.15">
      <c r="A486" s="77" t="s">
        <v>202</v>
      </c>
      <c r="B486" s="77" t="s">
        <v>59</v>
      </c>
      <c r="C486" s="77">
        <v>1</v>
      </c>
      <c r="D486" s="77">
        <v>2018</v>
      </c>
      <c r="E486" s="77">
        <v>166</v>
      </c>
      <c r="F486" s="77" t="str">
        <f t="shared" si="5"/>
        <v>January</v>
      </c>
    </row>
    <row r="487" spans="1:6" x14ac:dyDescent="0.15">
      <c r="A487" s="77" t="s">
        <v>202</v>
      </c>
      <c r="B487" s="77" t="s">
        <v>59</v>
      </c>
      <c r="C487" s="77">
        <v>2</v>
      </c>
      <c r="D487" s="77">
        <v>2018</v>
      </c>
      <c r="E487" s="77">
        <v>6</v>
      </c>
      <c r="F487" s="77" t="str">
        <f t="shared" si="5"/>
        <v>February</v>
      </c>
    </row>
    <row r="488" spans="1:6" x14ac:dyDescent="0.15">
      <c r="A488" s="77" t="s">
        <v>202</v>
      </c>
      <c r="B488" s="77" t="s">
        <v>59</v>
      </c>
      <c r="C488" s="77">
        <v>3</v>
      </c>
      <c r="D488" s="77">
        <v>2018</v>
      </c>
      <c r="E488" s="77">
        <v>28</v>
      </c>
      <c r="F488" s="77" t="str">
        <f t="shared" si="5"/>
        <v>March</v>
      </c>
    </row>
    <row r="489" spans="1:6" x14ac:dyDescent="0.15">
      <c r="A489" s="77" t="s">
        <v>202</v>
      </c>
      <c r="B489" s="77" t="s">
        <v>59</v>
      </c>
      <c r="C489" s="77">
        <v>4</v>
      </c>
      <c r="D489" s="77">
        <v>2018</v>
      </c>
      <c r="E489" s="77">
        <v>79</v>
      </c>
      <c r="F489" s="77" t="str">
        <f t="shared" si="5"/>
        <v>April</v>
      </c>
    </row>
    <row r="490" spans="1:6" x14ac:dyDescent="0.15">
      <c r="A490" s="77" t="s">
        <v>202</v>
      </c>
      <c r="B490" s="77" t="s">
        <v>59</v>
      </c>
      <c r="C490" s="77">
        <v>5</v>
      </c>
      <c r="D490" s="77">
        <v>2018</v>
      </c>
      <c r="E490" s="77">
        <v>131</v>
      </c>
      <c r="F490" s="77" t="str">
        <f t="shared" si="5"/>
        <v>May</v>
      </c>
    </row>
    <row r="491" spans="1:6" x14ac:dyDescent="0.15">
      <c r="A491" s="77" t="s">
        <v>202</v>
      </c>
      <c r="B491" s="77" t="s">
        <v>59</v>
      </c>
      <c r="C491" s="77">
        <v>6</v>
      </c>
      <c r="D491" s="77">
        <v>2018</v>
      </c>
      <c r="E491" s="77">
        <v>2</v>
      </c>
      <c r="F491" s="77" t="str">
        <f t="shared" si="5"/>
        <v>June</v>
      </c>
    </row>
    <row r="492" spans="1:6" x14ac:dyDescent="0.15">
      <c r="A492" s="77" t="s">
        <v>202</v>
      </c>
      <c r="B492" s="77" t="s">
        <v>59</v>
      </c>
      <c r="C492" s="77">
        <v>7</v>
      </c>
      <c r="D492" s="77">
        <v>2018</v>
      </c>
      <c r="E492" s="77">
        <v>0</v>
      </c>
      <c r="F492" s="77" t="str">
        <f t="shared" si="5"/>
        <v>July</v>
      </c>
    </row>
    <row r="493" spans="1:6" x14ac:dyDescent="0.15">
      <c r="A493" s="77" t="s">
        <v>202</v>
      </c>
      <c r="B493" s="77" t="s">
        <v>59</v>
      </c>
      <c r="C493" s="77">
        <v>8</v>
      </c>
      <c r="D493" s="77">
        <v>2018</v>
      </c>
      <c r="E493" s="77">
        <v>0</v>
      </c>
      <c r="F493" s="77" t="str">
        <f t="shared" si="5"/>
        <v>August</v>
      </c>
    </row>
    <row r="494" spans="1:6" x14ac:dyDescent="0.15">
      <c r="A494" s="77" t="s">
        <v>202</v>
      </c>
      <c r="B494" s="77" t="s">
        <v>59</v>
      </c>
      <c r="C494" s="77">
        <v>9</v>
      </c>
      <c r="D494" s="77">
        <v>2018</v>
      </c>
      <c r="E494" s="77">
        <v>3</v>
      </c>
      <c r="F494" s="77" t="str">
        <f t="shared" si="5"/>
        <v>September</v>
      </c>
    </row>
    <row r="495" spans="1:6" x14ac:dyDescent="0.15">
      <c r="A495" s="77" t="s">
        <v>202</v>
      </c>
      <c r="B495" s="77" t="s">
        <v>59</v>
      </c>
      <c r="C495" s="77">
        <v>10</v>
      </c>
      <c r="D495" s="77">
        <v>2018</v>
      </c>
      <c r="E495" s="77">
        <v>6</v>
      </c>
      <c r="F495" s="77" t="str">
        <f t="shared" si="5"/>
        <v>October</v>
      </c>
    </row>
    <row r="496" spans="1:6" x14ac:dyDescent="0.15">
      <c r="A496" s="77" t="s">
        <v>202</v>
      </c>
      <c r="B496" s="77" t="s">
        <v>59</v>
      </c>
      <c r="C496" s="77">
        <v>11</v>
      </c>
      <c r="D496" s="77">
        <v>2018</v>
      </c>
      <c r="E496" s="77">
        <v>0</v>
      </c>
      <c r="F496" s="77" t="str">
        <f t="shared" si="5"/>
        <v>November</v>
      </c>
    </row>
    <row r="497" spans="1:6" x14ac:dyDescent="0.15">
      <c r="A497" s="77" t="s">
        <v>202</v>
      </c>
      <c r="B497" s="77" t="s">
        <v>59</v>
      </c>
      <c r="C497" s="77">
        <v>12</v>
      </c>
      <c r="D497" s="77">
        <v>2018</v>
      </c>
      <c r="E497" s="77">
        <v>0</v>
      </c>
      <c r="F497" s="77" t="str">
        <f t="shared" si="5"/>
        <v>December</v>
      </c>
    </row>
    <row r="498" spans="1:6" x14ac:dyDescent="0.15">
      <c r="A498" s="77" t="s">
        <v>202</v>
      </c>
      <c r="B498" s="77" t="s">
        <v>59</v>
      </c>
      <c r="C498" s="77">
        <v>1</v>
      </c>
      <c r="D498" s="77">
        <v>2019</v>
      </c>
      <c r="E498" s="77">
        <v>19</v>
      </c>
      <c r="F498" s="77" t="str">
        <f t="shared" si="5"/>
        <v>January</v>
      </c>
    </row>
    <row r="499" spans="1:6" x14ac:dyDescent="0.15">
      <c r="A499" s="77" t="s">
        <v>202</v>
      </c>
      <c r="B499" s="77" t="s">
        <v>59</v>
      </c>
      <c r="C499" s="77">
        <v>2</v>
      </c>
      <c r="D499" s="77">
        <v>2019</v>
      </c>
      <c r="E499" s="77">
        <v>0</v>
      </c>
      <c r="F499" s="77" t="str">
        <f t="shared" si="5"/>
        <v>February</v>
      </c>
    </row>
    <row r="500" spans="1:6" x14ac:dyDescent="0.15">
      <c r="A500" s="77" t="s">
        <v>202</v>
      </c>
      <c r="B500" s="77" t="s">
        <v>59</v>
      </c>
      <c r="C500" s="77">
        <v>3</v>
      </c>
      <c r="D500" s="77">
        <v>2019</v>
      </c>
      <c r="E500" s="77">
        <v>14</v>
      </c>
      <c r="F500" s="77" t="str">
        <f t="shared" si="5"/>
        <v>March</v>
      </c>
    </row>
    <row r="501" spans="1:6" x14ac:dyDescent="0.15">
      <c r="A501" s="77" t="s">
        <v>202</v>
      </c>
      <c r="B501" s="77" t="s">
        <v>59</v>
      </c>
      <c r="C501" s="77">
        <v>4</v>
      </c>
      <c r="D501" s="77">
        <v>2019</v>
      </c>
      <c r="E501" s="77">
        <v>0</v>
      </c>
      <c r="F501" s="77" t="str">
        <f t="shared" si="5"/>
        <v>April</v>
      </c>
    </row>
    <row r="502" spans="1:6" x14ac:dyDescent="0.15">
      <c r="A502" s="77" t="s">
        <v>202</v>
      </c>
      <c r="B502" s="77" t="s">
        <v>59</v>
      </c>
      <c r="C502" s="77">
        <v>5</v>
      </c>
      <c r="D502" s="77">
        <v>2019</v>
      </c>
      <c r="E502" s="77">
        <v>0</v>
      </c>
      <c r="F502" s="77" t="str">
        <f t="shared" si="5"/>
        <v>May</v>
      </c>
    </row>
    <row r="503" spans="1:6" x14ac:dyDescent="0.15">
      <c r="A503" s="77" t="s">
        <v>202</v>
      </c>
      <c r="B503" s="77" t="s">
        <v>59</v>
      </c>
      <c r="C503" s="77">
        <v>6</v>
      </c>
      <c r="D503" s="77">
        <v>2019</v>
      </c>
      <c r="E503" s="77">
        <v>21</v>
      </c>
      <c r="F503" s="77" t="str">
        <f t="shared" si="5"/>
        <v>June</v>
      </c>
    </row>
    <row r="504" spans="1:6" x14ac:dyDescent="0.15">
      <c r="A504" s="77" t="s">
        <v>202</v>
      </c>
      <c r="B504" s="77" t="s">
        <v>59</v>
      </c>
      <c r="C504" s="77">
        <v>7</v>
      </c>
      <c r="D504" s="77">
        <v>2019</v>
      </c>
      <c r="E504" s="77">
        <v>7</v>
      </c>
      <c r="F504" s="77" t="str">
        <f t="shared" si="5"/>
        <v>July</v>
      </c>
    </row>
    <row r="505" spans="1:6" x14ac:dyDescent="0.15">
      <c r="A505" s="77" t="s">
        <v>202</v>
      </c>
      <c r="B505" s="77" t="s">
        <v>59</v>
      </c>
      <c r="C505" s="77">
        <v>8</v>
      </c>
      <c r="D505" s="77">
        <v>2019</v>
      </c>
      <c r="E505" s="77">
        <v>1</v>
      </c>
      <c r="F505" s="77" t="str">
        <f t="shared" si="5"/>
        <v>August</v>
      </c>
    </row>
    <row r="506" spans="1:6" x14ac:dyDescent="0.15">
      <c r="A506" s="77" t="s">
        <v>202</v>
      </c>
      <c r="B506" s="77" t="s">
        <v>59</v>
      </c>
      <c r="C506" s="77">
        <v>9</v>
      </c>
      <c r="D506" s="77">
        <v>2019</v>
      </c>
      <c r="E506" s="77">
        <v>23</v>
      </c>
      <c r="F506" s="77" t="str">
        <f t="shared" si="5"/>
        <v>September</v>
      </c>
    </row>
    <row r="507" spans="1:6" x14ac:dyDescent="0.15">
      <c r="A507" s="77" t="s">
        <v>202</v>
      </c>
      <c r="B507" s="77" t="s">
        <v>59</v>
      </c>
      <c r="C507" s="77">
        <v>10</v>
      </c>
      <c r="D507" s="77">
        <v>2019</v>
      </c>
      <c r="E507" s="77">
        <v>10</v>
      </c>
      <c r="F507" s="77" t="str">
        <f t="shared" si="5"/>
        <v>October</v>
      </c>
    </row>
    <row r="508" spans="1:6" x14ac:dyDescent="0.15">
      <c r="A508" s="77" t="s">
        <v>203</v>
      </c>
      <c r="B508" s="77" t="s">
        <v>4</v>
      </c>
      <c r="C508" s="77">
        <v>1</v>
      </c>
      <c r="D508" s="77">
        <v>2016</v>
      </c>
      <c r="E508" s="77">
        <v>0</v>
      </c>
      <c r="F508" s="77" t="str">
        <f t="shared" si="5"/>
        <v>January</v>
      </c>
    </row>
    <row r="509" spans="1:6" x14ac:dyDescent="0.15">
      <c r="A509" s="77" t="s">
        <v>203</v>
      </c>
      <c r="B509" s="77" t="s">
        <v>4</v>
      </c>
      <c r="C509" s="77">
        <v>2</v>
      </c>
      <c r="D509" s="77">
        <v>2016</v>
      </c>
      <c r="E509" s="77">
        <v>0</v>
      </c>
      <c r="F509" s="77" t="str">
        <f t="shared" si="5"/>
        <v>February</v>
      </c>
    </row>
    <row r="510" spans="1:6" x14ac:dyDescent="0.15">
      <c r="A510" s="77" t="s">
        <v>203</v>
      </c>
      <c r="B510" s="77" t="s">
        <v>4</v>
      </c>
      <c r="C510" s="77">
        <v>3</v>
      </c>
      <c r="D510" s="77">
        <v>2016</v>
      </c>
      <c r="E510" s="77">
        <v>0</v>
      </c>
      <c r="F510" s="77" t="str">
        <f t="shared" si="5"/>
        <v>March</v>
      </c>
    </row>
    <row r="511" spans="1:6" x14ac:dyDescent="0.15">
      <c r="A511" s="77" t="s">
        <v>203</v>
      </c>
      <c r="B511" s="77" t="s">
        <v>4</v>
      </c>
      <c r="C511" s="77">
        <v>4</v>
      </c>
      <c r="D511" s="77">
        <v>2016</v>
      </c>
      <c r="E511" s="77">
        <v>0</v>
      </c>
      <c r="F511" s="77" t="str">
        <f t="shared" si="5"/>
        <v>April</v>
      </c>
    </row>
    <row r="512" spans="1:6" x14ac:dyDescent="0.15">
      <c r="A512" s="77" t="s">
        <v>203</v>
      </c>
      <c r="B512" s="77" t="s">
        <v>4</v>
      </c>
      <c r="C512" s="77">
        <v>5</v>
      </c>
      <c r="D512" s="77">
        <v>2016</v>
      </c>
      <c r="E512" s="77">
        <v>0</v>
      </c>
      <c r="F512" s="77" t="str">
        <f t="shared" si="5"/>
        <v>May</v>
      </c>
    </row>
    <row r="513" spans="1:6" x14ac:dyDescent="0.15">
      <c r="A513" s="77" t="s">
        <v>203</v>
      </c>
      <c r="B513" s="77" t="s">
        <v>4</v>
      </c>
      <c r="C513" s="77">
        <v>6</v>
      </c>
      <c r="D513" s="77">
        <v>2016</v>
      </c>
      <c r="E513" s="77">
        <v>0</v>
      </c>
      <c r="F513" s="77" t="str">
        <f t="shared" si="5"/>
        <v>June</v>
      </c>
    </row>
    <row r="514" spans="1:6" x14ac:dyDescent="0.15">
      <c r="A514" s="77" t="s">
        <v>203</v>
      </c>
      <c r="B514" s="77" t="s">
        <v>4</v>
      </c>
      <c r="C514" s="77">
        <v>7</v>
      </c>
      <c r="D514" s="77">
        <v>2016</v>
      </c>
      <c r="E514" s="77">
        <v>0</v>
      </c>
      <c r="F514" s="77" t="str">
        <f t="shared" si="5"/>
        <v>July</v>
      </c>
    </row>
    <row r="515" spans="1:6" x14ac:dyDescent="0.15">
      <c r="A515" s="77" t="s">
        <v>203</v>
      </c>
      <c r="B515" s="77" t="s">
        <v>4</v>
      </c>
      <c r="C515" s="77">
        <v>8</v>
      </c>
      <c r="D515" s="77">
        <v>2016</v>
      </c>
      <c r="E515" s="77">
        <v>0</v>
      </c>
      <c r="F515" s="77" t="str">
        <f t="shared" si="5"/>
        <v>August</v>
      </c>
    </row>
    <row r="516" spans="1:6" x14ac:dyDescent="0.15">
      <c r="A516" s="77" t="s">
        <v>203</v>
      </c>
      <c r="B516" s="77" t="s">
        <v>4</v>
      </c>
      <c r="C516" s="77">
        <v>9</v>
      </c>
      <c r="D516" s="77">
        <v>2016</v>
      </c>
      <c r="E516" s="77">
        <v>0</v>
      </c>
      <c r="F516" s="77" t="str">
        <f t="shared" si="5"/>
        <v>September</v>
      </c>
    </row>
    <row r="517" spans="1:6" x14ac:dyDescent="0.15">
      <c r="A517" s="77" t="s">
        <v>203</v>
      </c>
      <c r="B517" s="77" t="s">
        <v>4</v>
      </c>
      <c r="C517" s="77">
        <v>10</v>
      </c>
      <c r="D517" s="77">
        <v>2016</v>
      </c>
      <c r="E517" s="77">
        <v>0</v>
      </c>
      <c r="F517" s="77" t="str">
        <f t="shared" si="5"/>
        <v>October</v>
      </c>
    </row>
    <row r="518" spans="1:6" x14ac:dyDescent="0.15">
      <c r="A518" s="77" t="s">
        <v>203</v>
      </c>
      <c r="B518" s="77" t="s">
        <v>4</v>
      </c>
      <c r="C518" s="77">
        <v>11</v>
      </c>
      <c r="D518" s="77">
        <v>2016</v>
      </c>
      <c r="E518" s="77">
        <v>0</v>
      </c>
      <c r="F518" s="77" t="str">
        <f t="shared" si="5"/>
        <v>November</v>
      </c>
    </row>
    <row r="519" spans="1:6" x14ac:dyDescent="0.15">
      <c r="A519" s="77" t="s">
        <v>203</v>
      </c>
      <c r="B519" s="77" t="s">
        <v>4</v>
      </c>
      <c r="C519" s="77">
        <v>12</v>
      </c>
      <c r="D519" s="77">
        <v>2016</v>
      </c>
      <c r="E519" s="77">
        <v>0</v>
      </c>
      <c r="F519" s="77" t="str">
        <f t="shared" si="5"/>
        <v>December</v>
      </c>
    </row>
    <row r="520" spans="1:6" x14ac:dyDescent="0.15">
      <c r="A520" s="77" t="s">
        <v>203</v>
      </c>
      <c r="B520" s="77" t="s">
        <v>4</v>
      </c>
      <c r="C520" s="77">
        <v>1</v>
      </c>
      <c r="D520" s="77">
        <v>2017</v>
      </c>
      <c r="E520" s="77">
        <v>0</v>
      </c>
      <c r="F520" s="77" t="str">
        <f t="shared" si="5"/>
        <v>January</v>
      </c>
    </row>
    <row r="521" spans="1:6" x14ac:dyDescent="0.15">
      <c r="A521" s="77" t="s">
        <v>203</v>
      </c>
      <c r="B521" s="77" t="s">
        <v>4</v>
      </c>
      <c r="C521" s="77">
        <v>2</v>
      </c>
      <c r="D521" s="77">
        <v>2017</v>
      </c>
      <c r="E521" s="77">
        <v>0</v>
      </c>
      <c r="F521" s="77" t="str">
        <f t="shared" si="5"/>
        <v>February</v>
      </c>
    </row>
    <row r="522" spans="1:6" x14ac:dyDescent="0.15">
      <c r="A522" s="77" t="s">
        <v>203</v>
      </c>
      <c r="B522" s="77" t="s">
        <v>4</v>
      </c>
      <c r="C522" s="77">
        <v>3</v>
      </c>
      <c r="D522" s="77">
        <v>2017</v>
      </c>
      <c r="E522" s="77">
        <v>0</v>
      </c>
      <c r="F522" s="77" t="str">
        <f t="shared" si="5"/>
        <v>March</v>
      </c>
    </row>
    <row r="523" spans="1:6" x14ac:dyDescent="0.15">
      <c r="A523" s="77" t="s">
        <v>203</v>
      </c>
      <c r="B523" s="77" t="s">
        <v>4</v>
      </c>
      <c r="C523" s="77">
        <v>4</v>
      </c>
      <c r="D523" s="77">
        <v>2017</v>
      </c>
      <c r="E523" s="77">
        <v>0</v>
      </c>
      <c r="F523" s="77" t="str">
        <f t="shared" si="5"/>
        <v>April</v>
      </c>
    </row>
    <row r="524" spans="1:6" x14ac:dyDescent="0.15">
      <c r="A524" s="77" t="s">
        <v>203</v>
      </c>
      <c r="B524" s="77" t="s">
        <v>4</v>
      </c>
      <c r="C524" s="77">
        <v>5</v>
      </c>
      <c r="D524" s="77">
        <v>2017</v>
      </c>
      <c r="E524" s="77">
        <v>0</v>
      </c>
      <c r="F524" s="77" t="str">
        <f t="shared" si="5"/>
        <v>May</v>
      </c>
    </row>
    <row r="525" spans="1:6" x14ac:dyDescent="0.15">
      <c r="A525" s="77" t="s">
        <v>203</v>
      </c>
      <c r="B525" s="77" t="s">
        <v>4</v>
      </c>
      <c r="C525" s="77">
        <v>6</v>
      </c>
      <c r="D525" s="77">
        <v>2017</v>
      </c>
      <c r="E525" s="77">
        <v>0</v>
      </c>
      <c r="F525" s="77" t="str">
        <f t="shared" si="5"/>
        <v>June</v>
      </c>
    </row>
    <row r="526" spans="1:6" x14ac:dyDescent="0.15">
      <c r="A526" s="77" t="s">
        <v>203</v>
      </c>
      <c r="B526" s="77" t="s">
        <v>4</v>
      </c>
      <c r="C526" s="77">
        <v>7</v>
      </c>
      <c r="D526" s="77">
        <v>2017</v>
      </c>
      <c r="E526" s="77">
        <v>0</v>
      </c>
      <c r="F526" s="77" t="str">
        <f t="shared" si="5"/>
        <v>July</v>
      </c>
    </row>
    <row r="527" spans="1:6" x14ac:dyDescent="0.15">
      <c r="A527" s="77" t="s">
        <v>203</v>
      </c>
      <c r="B527" s="77" t="s">
        <v>4</v>
      </c>
      <c r="C527" s="77">
        <v>8</v>
      </c>
      <c r="D527" s="77">
        <v>2017</v>
      </c>
      <c r="E527" s="77">
        <v>0</v>
      </c>
      <c r="F527" s="77" t="str">
        <f t="shared" si="5"/>
        <v>August</v>
      </c>
    </row>
    <row r="528" spans="1:6" x14ac:dyDescent="0.15">
      <c r="A528" s="77" t="s">
        <v>203</v>
      </c>
      <c r="B528" s="77" t="s">
        <v>4</v>
      </c>
      <c r="C528" s="77">
        <v>9</v>
      </c>
      <c r="D528" s="77">
        <v>2017</v>
      </c>
      <c r="E528" s="77">
        <v>0</v>
      </c>
      <c r="F528" s="77" t="str">
        <f t="shared" si="5"/>
        <v>September</v>
      </c>
    </row>
    <row r="529" spans="1:6" x14ac:dyDescent="0.15">
      <c r="A529" s="77" t="s">
        <v>203</v>
      </c>
      <c r="B529" s="77" t="s">
        <v>4</v>
      </c>
      <c r="C529" s="77">
        <v>10</v>
      </c>
      <c r="D529" s="77">
        <v>2017</v>
      </c>
      <c r="E529" s="77">
        <v>0</v>
      </c>
      <c r="F529" s="77" t="str">
        <f t="shared" si="5"/>
        <v>October</v>
      </c>
    </row>
    <row r="530" spans="1:6" x14ac:dyDescent="0.15">
      <c r="A530" s="77" t="s">
        <v>203</v>
      </c>
      <c r="B530" s="77" t="s">
        <v>4</v>
      </c>
      <c r="C530" s="77">
        <v>11</v>
      </c>
      <c r="D530" s="77">
        <v>2017</v>
      </c>
      <c r="E530" s="77">
        <v>0</v>
      </c>
      <c r="F530" s="77" t="str">
        <f t="shared" si="5"/>
        <v>November</v>
      </c>
    </row>
    <row r="531" spans="1:6" x14ac:dyDescent="0.15">
      <c r="A531" s="77" t="s">
        <v>203</v>
      </c>
      <c r="B531" s="77" t="s">
        <v>4</v>
      </c>
      <c r="C531" s="77">
        <v>12</v>
      </c>
      <c r="D531" s="77">
        <v>2017</v>
      </c>
      <c r="E531" s="77">
        <v>0</v>
      </c>
      <c r="F531" s="77" t="str">
        <f t="shared" si="5"/>
        <v>December</v>
      </c>
    </row>
    <row r="532" spans="1:6" x14ac:dyDescent="0.15">
      <c r="A532" s="77" t="s">
        <v>203</v>
      </c>
      <c r="B532" s="77" t="s">
        <v>4</v>
      </c>
      <c r="C532" s="77">
        <v>1</v>
      </c>
      <c r="D532" s="77">
        <v>2018</v>
      </c>
      <c r="E532" s="77">
        <v>0</v>
      </c>
      <c r="F532" s="77" t="str">
        <f t="shared" si="5"/>
        <v>January</v>
      </c>
    </row>
    <row r="533" spans="1:6" x14ac:dyDescent="0.15">
      <c r="A533" s="77" t="s">
        <v>203</v>
      </c>
      <c r="B533" s="77" t="s">
        <v>4</v>
      </c>
      <c r="C533" s="77">
        <v>2</v>
      </c>
      <c r="D533" s="77">
        <v>2018</v>
      </c>
      <c r="E533" s="77">
        <v>0</v>
      </c>
      <c r="F533" s="77" t="str">
        <f t="shared" si="5"/>
        <v>February</v>
      </c>
    </row>
    <row r="534" spans="1:6" x14ac:dyDescent="0.15">
      <c r="A534" s="77" t="s">
        <v>203</v>
      </c>
      <c r="B534" s="77" t="s">
        <v>4</v>
      </c>
      <c r="C534" s="77">
        <v>3</v>
      </c>
      <c r="D534" s="77">
        <v>2018</v>
      </c>
      <c r="E534" s="77">
        <v>0</v>
      </c>
      <c r="F534" s="77" t="str">
        <f t="shared" si="5"/>
        <v>March</v>
      </c>
    </row>
    <row r="535" spans="1:6" x14ac:dyDescent="0.15">
      <c r="A535" s="77" t="s">
        <v>203</v>
      </c>
      <c r="B535" s="77" t="s">
        <v>4</v>
      </c>
      <c r="C535" s="77">
        <v>4</v>
      </c>
      <c r="D535" s="77">
        <v>2018</v>
      </c>
      <c r="E535" s="77">
        <v>0</v>
      </c>
      <c r="F535" s="77" t="str">
        <f t="shared" si="5"/>
        <v>April</v>
      </c>
    </row>
    <row r="536" spans="1:6" x14ac:dyDescent="0.15">
      <c r="A536" s="77" t="s">
        <v>203</v>
      </c>
      <c r="B536" s="77" t="s">
        <v>4</v>
      </c>
      <c r="C536" s="77">
        <v>5</v>
      </c>
      <c r="D536" s="77">
        <v>2018</v>
      </c>
      <c r="E536" s="77">
        <v>0</v>
      </c>
      <c r="F536" s="77" t="str">
        <f t="shared" si="5"/>
        <v>May</v>
      </c>
    </row>
    <row r="537" spans="1:6" x14ac:dyDescent="0.15">
      <c r="A537" s="77" t="s">
        <v>203</v>
      </c>
      <c r="B537" s="77" t="s">
        <v>4</v>
      </c>
      <c r="C537" s="77">
        <v>6</v>
      </c>
      <c r="D537" s="77">
        <v>2018</v>
      </c>
      <c r="E537" s="77">
        <v>0</v>
      </c>
      <c r="F537" s="77" t="str">
        <f t="shared" si="5"/>
        <v>June</v>
      </c>
    </row>
    <row r="538" spans="1:6" x14ac:dyDescent="0.15">
      <c r="A538" s="77" t="s">
        <v>203</v>
      </c>
      <c r="B538" s="77" t="s">
        <v>4</v>
      </c>
      <c r="C538" s="77">
        <v>7</v>
      </c>
      <c r="D538" s="77">
        <v>2018</v>
      </c>
      <c r="E538" s="77">
        <v>0</v>
      </c>
      <c r="F538" s="77" t="str">
        <f t="shared" si="5"/>
        <v>July</v>
      </c>
    </row>
    <row r="539" spans="1:6" x14ac:dyDescent="0.15">
      <c r="A539" s="77" t="s">
        <v>203</v>
      </c>
      <c r="B539" s="77" t="s">
        <v>4</v>
      </c>
      <c r="C539" s="77">
        <v>8</v>
      </c>
      <c r="D539" s="77">
        <v>2018</v>
      </c>
      <c r="E539" s="77">
        <v>0</v>
      </c>
      <c r="F539" s="77" t="str">
        <f t="shared" si="5"/>
        <v>August</v>
      </c>
    </row>
    <row r="540" spans="1:6" x14ac:dyDescent="0.15">
      <c r="A540" s="77" t="s">
        <v>203</v>
      </c>
      <c r="B540" s="77" t="s">
        <v>4</v>
      </c>
      <c r="C540" s="77">
        <v>9</v>
      </c>
      <c r="D540" s="77">
        <v>2018</v>
      </c>
      <c r="E540" s="77">
        <v>0</v>
      </c>
      <c r="F540" s="77" t="str">
        <f t="shared" si="5"/>
        <v>September</v>
      </c>
    </row>
    <row r="541" spans="1:6" x14ac:dyDescent="0.15">
      <c r="A541" s="77" t="s">
        <v>203</v>
      </c>
      <c r="B541" s="77" t="s">
        <v>4</v>
      </c>
      <c r="C541" s="77">
        <v>10</v>
      </c>
      <c r="D541" s="77">
        <v>2018</v>
      </c>
      <c r="E541" s="77">
        <v>0</v>
      </c>
      <c r="F541" s="77" t="str">
        <f t="shared" si="5"/>
        <v>October</v>
      </c>
    </row>
    <row r="542" spans="1:6" x14ac:dyDescent="0.15">
      <c r="A542" s="77" t="s">
        <v>203</v>
      </c>
      <c r="B542" s="77" t="s">
        <v>4</v>
      </c>
      <c r="C542" s="77">
        <v>11</v>
      </c>
      <c r="D542" s="77">
        <v>2018</v>
      </c>
      <c r="E542" s="77">
        <v>0</v>
      </c>
      <c r="F542" s="77" t="str">
        <f t="shared" si="5"/>
        <v>November</v>
      </c>
    </row>
    <row r="543" spans="1:6" x14ac:dyDescent="0.15">
      <c r="A543" s="77" t="s">
        <v>203</v>
      </c>
      <c r="B543" s="77" t="s">
        <v>4</v>
      </c>
      <c r="C543" s="77">
        <v>12</v>
      </c>
      <c r="D543" s="77">
        <v>2018</v>
      </c>
      <c r="E543" s="77">
        <v>0</v>
      </c>
      <c r="F543" s="77" t="str">
        <f t="shared" si="5"/>
        <v>December</v>
      </c>
    </row>
    <row r="544" spans="1:6" x14ac:dyDescent="0.15">
      <c r="A544" s="77" t="s">
        <v>203</v>
      </c>
      <c r="B544" s="77" t="s">
        <v>4</v>
      </c>
      <c r="C544" s="77">
        <v>1</v>
      </c>
      <c r="D544" s="77">
        <v>2019</v>
      </c>
      <c r="E544" s="77">
        <v>17</v>
      </c>
      <c r="F544" s="77" t="str">
        <f t="shared" si="5"/>
        <v>January</v>
      </c>
    </row>
    <row r="545" spans="1:6" x14ac:dyDescent="0.15">
      <c r="A545" s="77" t="s">
        <v>203</v>
      </c>
      <c r="B545" s="77" t="s">
        <v>4</v>
      </c>
      <c r="C545" s="77">
        <v>2</v>
      </c>
      <c r="D545" s="77">
        <v>2019</v>
      </c>
      <c r="E545" s="77">
        <v>0</v>
      </c>
      <c r="F545" s="77" t="str">
        <f t="shared" si="5"/>
        <v>February</v>
      </c>
    </row>
    <row r="546" spans="1:6" x14ac:dyDescent="0.15">
      <c r="A546" s="77" t="s">
        <v>203</v>
      </c>
      <c r="B546" s="77" t="s">
        <v>4</v>
      </c>
      <c r="C546" s="77">
        <v>3</v>
      </c>
      <c r="D546" s="77">
        <v>2019</v>
      </c>
      <c r="E546" s="77">
        <v>15</v>
      </c>
      <c r="F546" s="77" t="str">
        <f t="shared" si="5"/>
        <v>March</v>
      </c>
    </row>
    <row r="547" spans="1:6" x14ac:dyDescent="0.15">
      <c r="A547" s="77" t="s">
        <v>203</v>
      </c>
      <c r="B547" s="77" t="s">
        <v>4</v>
      </c>
      <c r="C547" s="77">
        <v>4</v>
      </c>
      <c r="D547" s="77">
        <v>2019</v>
      </c>
      <c r="E547" s="77">
        <v>21</v>
      </c>
      <c r="F547" s="77" t="str">
        <f t="shared" si="5"/>
        <v>April</v>
      </c>
    </row>
    <row r="548" spans="1:6" x14ac:dyDescent="0.15">
      <c r="A548" s="77" t="s">
        <v>203</v>
      </c>
      <c r="B548" s="77" t="s">
        <v>4</v>
      </c>
      <c r="C548" s="77">
        <v>5</v>
      </c>
      <c r="D548" s="77">
        <v>2019</v>
      </c>
      <c r="E548" s="77">
        <v>42</v>
      </c>
      <c r="F548" s="77" t="str">
        <f t="shared" si="5"/>
        <v>May</v>
      </c>
    </row>
    <row r="549" spans="1:6" x14ac:dyDescent="0.15">
      <c r="A549" s="77" t="s">
        <v>203</v>
      </c>
      <c r="B549" s="77" t="s">
        <v>4</v>
      </c>
      <c r="C549" s="77">
        <v>6</v>
      </c>
      <c r="D549" s="77">
        <v>2019</v>
      </c>
      <c r="E549" s="77">
        <v>139</v>
      </c>
      <c r="F549" s="77" t="str">
        <f t="shared" si="5"/>
        <v>June</v>
      </c>
    </row>
    <row r="550" spans="1:6" x14ac:dyDescent="0.15">
      <c r="A550" s="77" t="s">
        <v>203</v>
      </c>
      <c r="B550" s="77" t="s">
        <v>4</v>
      </c>
      <c r="C550" s="77">
        <v>7</v>
      </c>
      <c r="D550" s="77">
        <v>2019</v>
      </c>
      <c r="E550" s="77">
        <v>89</v>
      </c>
      <c r="F550" s="77" t="str">
        <f t="shared" si="5"/>
        <v>July</v>
      </c>
    </row>
    <row r="551" spans="1:6" x14ac:dyDescent="0.15">
      <c r="A551" s="77" t="s">
        <v>203</v>
      </c>
      <c r="B551" s="77" t="s">
        <v>4</v>
      </c>
      <c r="C551" s="77">
        <v>8</v>
      </c>
      <c r="D551" s="77">
        <v>2019</v>
      </c>
      <c r="E551" s="77">
        <v>29</v>
      </c>
      <c r="F551" s="77" t="str">
        <f t="shared" si="5"/>
        <v>August</v>
      </c>
    </row>
    <row r="552" spans="1:6" x14ac:dyDescent="0.15">
      <c r="A552" s="77" t="s">
        <v>203</v>
      </c>
      <c r="B552" s="77" t="s">
        <v>4</v>
      </c>
      <c r="C552" s="77">
        <v>9</v>
      </c>
      <c r="D552" s="77">
        <v>2019</v>
      </c>
      <c r="E552" s="77">
        <v>169</v>
      </c>
      <c r="F552" s="77" t="str">
        <f t="shared" si="5"/>
        <v>September</v>
      </c>
    </row>
    <row r="553" spans="1:6" x14ac:dyDescent="0.15">
      <c r="A553" s="77" t="s">
        <v>203</v>
      </c>
      <c r="B553" s="77" t="s">
        <v>4</v>
      </c>
      <c r="C553" s="77">
        <v>10</v>
      </c>
      <c r="D553" s="77">
        <v>2019</v>
      </c>
      <c r="E553" s="77">
        <v>233</v>
      </c>
      <c r="F553" s="77" t="str">
        <f t="shared" si="5"/>
        <v>October</v>
      </c>
    </row>
    <row r="554" spans="1:6" x14ac:dyDescent="0.15">
      <c r="A554" s="77" t="s">
        <v>204</v>
      </c>
      <c r="B554" s="77" t="s">
        <v>70</v>
      </c>
      <c r="C554" s="77">
        <v>1</v>
      </c>
      <c r="D554" s="77">
        <v>2016</v>
      </c>
      <c r="E554" s="77">
        <v>274</v>
      </c>
      <c r="F554" s="77" t="str">
        <f t="shared" si="5"/>
        <v>January</v>
      </c>
    </row>
    <row r="555" spans="1:6" x14ac:dyDescent="0.15">
      <c r="A555" s="77" t="s">
        <v>204</v>
      </c>
      <c r="B555" s="77" t="s">
        <v>70</v>
      </c>
      <c r="C555" s="77">
        <v>2</v>
      </c>
      <c r="D555" s="77">
        <v>2016</v>
      </c>
      <c r="E555" s="77">
        <v>170</v>
      </c>
      <c r="F555" s="77" t="str">
        <f t="shared" si="5"/>
        <v>February</v>
      </c>
    </row>
    <row r="556" spans="1:6" x14ac:dyDescent="0.15">
      <c r="A556" s="77" t="s">
        <v>204</v>
      </c>
      <c r="B556" s="77" t="s">
        <v>70</v>
      </c>
      <c r="C556" s="77">
        <v>3</v>
      </c>
      <c r="D556" s="77">
        <v>2016</v>
      </c>
      <c r="E556" s="77">
        <v>1060</v>
      </c>
      <c r="F556" s="77" t="str">
        <f t="shared" si="5"/>
        <v>March</v>
      </c>
    </row>
    <row r="557" spans="1:6" x14ac:dyDescent="0.15">
      <c r="A557" s="77" t="s">
        <v>204</v>
      </c>
      <c r="B557" s="77" t="s">
        <v>70</v>
      </c>
      <c r="C557" s="77">
        <v>4</v>
      </c>
      <c r="D557" s="77">
        <v>2016</v>
      </c>
      <c r="E557" s="77">
        <v>1025</v>
      </c>
      <c r="F557" s="77" t="str">
        <f t="shared" si="5"/>
        <v>April</v>
      </c>
    </row>
    <row r="558" spans="1:6" x14ac:dyDescent="0.15">
      <c r="A558" s="77" t="s">
        <v>204</v>
      </c>
      <c r="B558" s="77" t="s">
        <v>70</v>
      </c>
      <c r="C558" s="77">
        <v>5</v>
      </c>
      <c r="D558" s="77">
        <v>2016</v>
      </c>
      <c r="E558" s="77">
        <v>921</v>
      </c>
      <c r="F558" s="77" t="str">
        <f t="shared" si="5"/>
        <v>May</v>
      </c>
    </row>
    <row r="559" spans="1:6" x14ac:dyDescent="0.15">
      <c r="A559" s="77" t="s">
        <v>204</v>
      </c>
      <c r="B559" s="77" t="s">
        <v>70</v>
      </c>
      <c r="C559" s="77">
        <v>6</v>
      </c>
      <c r="D559" s="77">
        <v>2016</v>
      </c>
      <c r="E559" s="77">
        <v>653</v>
      </c>
      <c r="F559" s="77" t="str">
        <f t="shared" si="5"/>
        <v>June</v>
      </c>
    </row>
    <row r="560" spans="1:6" x14ac:dyDescent="0.15">
      <c r="A560" s="77" t="s">
        <v>204</v>
      </c>
      <c r="B560" s="77" t="s">
        <v>70</v>
      </c>
      <c r="C560" s="77">
        <v>7</v>
      </c>
      <c r="D560" s="77">
        <v>2016</v>
      </c>
      <c r="E560" s="77">
        <v>976</v>
      </c>
      <c r="F560" s="77" t="str">
        <f t="shared" si="5"/>
        <v>July</v>
      </c>
    </row>
    <row r="561" spans="1:6" x14ac:dyDescent="0.15">
      <c r="A561" s="77" t="s">
        <v>204</v>
      </c>
      <c r="B561" s="77" t="s">
        <v>70</v>
      </c>
      <c r="C561" s="77">
        <v>8</v>
      </c>
      <c r="D561" s="77">
        <v>2016</v>
      </c>
      <c r="E561" s="77">
        <v>946</v>
      </c>
      <c r="F561" s="77" t="str">
        <f t="shared" si="5"/>
        <v>August</v>
      </c>
    </row>
    <row r="562" spans="1:6" x14ac:dyDescent="0.15">
      <c r="A562" s="77" t="s">
        <v>204</v>
      </c>
      <c r="B562" s="77" t="s">
        <v>70</v>
      </c>
      <c r="C562" s="77">
        <v>9</v>
      </c>
      <c r="D562" s="77">
        <v>2016</v>
      </c>
      <c r="E562" s="77">
        <v>197</v>
      </c>
      <c r="F562" s="77" t="str">
        <f t="shared" si="5"/>
        <v>September</v>
      </c>
    </row>
    <row r="563" spans="1:6" x14ac:dyDescent="0.15">
      <c r="A563" s="77" t="s">
        <v>204</v>
      </c>
      <c r="B563" s="77" t="s">
        <v>70</v>
      </c>
      <c r="C563" s="77">
        <v>10</v>
      </c>
      <c r="D563" s="77">
        <v>2016</v>
      </c>
      <c r="E563" s="77">
        <v>476</v>
      </c>
      <c r="F563" s="77" t="str">
        <f t="shared" si="5"/>
        <v>October</v>
      </c>
    </row>
    <row r="564" spans="1:6" x14ac:dyDescent="0.15">
      <c r="A564" s="77" t="s">
        <v>204</v>
      </c>
      <c r="B564" s="77" t="s">
        <v>70</v>
      </c>
      <c r="C564" s="77">
        <v>11</v>
      </c>
      <c r="D564" s="77">
        <v>2016</v>
      </c>
      <c r="E564" s="77">
        <v>440</v>
      </c>
      <c r="F564" s="77" t="str">
        <f t="shared" si="5"/>
        <v>November</v>
      </c>
    </row>
    <row r="565" spans="1:6" x14ac:dyDescent="0.15">
      <c r="A565" s="77" t="s">
        <v>204</v>
      </c>
      <c r="B565" s="77" t="s">
        <v>70</v>
      </c>
      <c r="C565" s="77">
        <v>12</v>
      </c>
      <c r="D565" s="77">
        <v>2016</v>
      </c>
      <c r="E565" s="77">
        <v>143</v>
      </c>
      <c r="F565" s="77" t="str">
        <f t="shared" si="5"/>
        <v>December</v>
      </c>
    </row>
    <row r="566" spans="1:6" x14ac:dyDescent="0.15">
      <c r="A566" s="77" t="s">
        <v>204</v>
      </c>
      <c r="B566" s="77" t="s">
        <v>70</v>
      </c>
      <c r="C566" s="77">
        <v>1</v>
      </c>
      <c r="D566" s="77">
        <v>2017</v>
      </c>
      <c r="E566" s="77">
        <v>6</v>
      </c>
      <c r="F566" s="77" t="str">
        <f t="shared" si="5"/>
        <v>January</v>
      </c>
    </row>
    <row r="567" spans="1:6" x14ac:dyDescent="0.15">
      <c r="A567" s="77" t="s">
        <v>204</v>
      </c>
      <c r="B567" s="77" t="s">
        <v>70</v>
      </c>
      <c r="C567" s="77">
        <v>2</v>
      </c>
      <c r="D567" s="77">
        <v>2017</v>
      </c>
      <c r="E567" s="77">
        <v>80</v>
      </c>
      <c r="F567" s="77" t="str">
        <f t="shared" si="5"/>
        <v>February</v>
      </c>
    </row>
    <row r="568" spans="1:6" x14ac:dyDescent="0.15">
      <c r="A568" s="77" t="s">
        <v>204</v>
      </c>
      <c r="B568" s="77" t="s">
        <v>70</v>
      </c>
      <c r="C568" s="77">
        <v>3</v>
      </c>
      <c r="D568" s="77">
        <v>2017</v>
      </c>
      <c r="E568" s="77">
        <v>548</v>
      </c>
      <c r="F568" s="77" t="str">
        <f t="shared" si="5"/>
        <v>March</v>
      </c>
    </row>
    <row r="569" spans="1:6" x14ac:dyDescent="0.15">
      <c r="A569" s="77" t="s">
        <v>204</v>
      </c>
      <c r="B569" s="77" t="s">
        <v>70</v>
      </c>
      <c r="C569" s="77">
        <v>4</v>
      </c>
      <c r="D569" s="77">
        <v>2017</v>
      </c>
      <c r="E569" s="77">
        <v>387</v>
      </c>
      <c r="F569" s="77" t="str">
        <f t="shared" si="5"/>
        <v>April</v>
      </c>
    </row>
    <row r="570" spans="1:6" x14ac:dyDescent="0.15">
      <c r="A570" s="77" t="s">
        <v>204</v>
      </c>
      <c r="B570" s="77" t="s">
        <v>70</v>
      </c>
      <c r="C570" s="77">
        <v>5</v>
      </c>
      <c r="D570" s="77">
        <v>2017</v>
      </c>
      <c r="E570" s="77">
        <v>643</v>
      </c>
      <c r="F570" s="77" t="str">
        <f t="shared" si="5"/>
        <v>May</v>
      </c>
    </row>
    <row r="571" spans="1:6" x14ac:dyDescent="0.15">
      <c r="A571" s="77" t="s">
        <v>204</v>
      </c>
      <c r="B571" s="77" t="s">
        <v>70</v>
      </c>
      <c r="C571" s="77">
        <v>6</v>
      </c>
      <c r="D571" s="77">
        <v>2017</v>
      </c>
      <c r="E571" s="77">
        <v>439</v>
      </c>
      <c r="F571" s="77" t="str">
        <f t="shared" si="5"/>
        <v>June</v>
      </c>
    </row>
    <row r="572" spans="1:6" x14ac:dyDescent="0.15">
      <c r="A572" s="77" t="s">
        <v>204</v>
      </c>
      <c r="B572" s="77" t="s">
        <v>70</v>
      </c>
      <c r="C572" s="77">
        <v>7</v>
      </c>
      <c r="D572" s="77">
        <v>2017</v>
      </c>
      <c r="E572" s="77">
        <v>224</v>
      </c>
      <c r="F572" s="77" t="str">
        <f t="shared" si="5"/>
        <v>July</v>
      </c>
    </row>
    <row r="573" spans="1:6" x14ac:dyDescent="0.15">
      <c r="A573" s="77" t="s">
        <v>204</v>
      </c>
      <c r="B573" s="77" t="s">
        <v>70</v>
      </c>
      <c r="C573" s="77">
        <v>8</v>
      </c>
      <c r="D573" s="77">
        <v>2017</v>
      </c>
      <c r="E573" s="77">
        <v>39</v>
      </c>
      <c r="F573" s="77" t="str">
        <f t="shared" si="5"/>
        <v>August</v>
      </c>
    </row>
    <row r="574" spans="1:6" x14ac:dyDescent="0.15">
      <c r="A574" s="77" t="s">
        <v>204</v>
      </c>
      <c r="B574" s="77" t="s">
        <v>70</v>
      </c>
      <c r="C574" s="77">
        <v>9</v>
      </c>
      <c r="D574" s="77">
        <v>2017</v>
      </c>
      <c r="E574" s="77">
        <v>27</v>
      </c>
      <c r="F574" s="77" t="str">
        <f t="shared" si="5"/>
        <v>September</v>
      </c>
    </row>
    <row r="575" spans="1:6" x14ac:dyDescent="0.15">
      <c r="A575" s="77" t="s">
        <v>204</v>
      </c>
      <c r="B575" s="77" t="s">
        <v>70</v>
      </c>
      <c r="C575" s="77">
        <v>10</v>
      </c>
      <c r="D575" s="77">
        <v>2017</v>
      </c>
      <c r="E575" s="77">
        <v>129</v>
      </c>
      <c r="F575" s="77" t="str">
        <f t="shared" si="5"/>
        <v>October</v>
      </c>
    </row>
    <row r="576" spans="1:6" x14ac:dyDescent="0.15">
      <c r="A576" s="77" t="s">
        <v>204</v>
      </c>
      <c r="B576" s="77" t="s">
        <v>70</v>
      </c>
      <c r="C576" s="77">
        <v>11</v>
      </c>
      <c r="D576" s="77">
        <v>2017</v>
      </c>
      <c r="E576" s="77">
        <v>274</v>
      </c>
      <c r="F576" s="77" t="str">
        <f t="shared" si="5"/>
        <v>November</v>
      </c>
    </row>
    <row r="577" spans="1:6" x14ac:dyDescent="0.15">
      <c r="A577" s="77" t="s">
        <v>204</v>
      </c>
      <c r="B577" s="77" t="s">
        <v>70</v>
      </c>
      <c r="C577" s="77">
        <v>12</v>
      </c>
      <c r="D577" s="77">
        <v>2017</v>
      </c>
      <c r="E577" s="77">
        <v>74</v>
      </c>
      <c r="F577" s="77" t="str">
        <f t="shared" si="5"/>
        <v>December</v>
      </c>
    </row>
    <row r="578" spans="1:6" x14ac:dyDescent="0.15">
      <c r="A578" s="77" t="s">
        <v>204</v>
      </c>
      <c r="B578" s="77" t="s">
        <v>70</v>
      </c>
      <c r="C578" s="77">
        <v>1</v>
      </c>
      <c r="D578" s="77">
        <v>2018</v>
      </c>
      <c r="E578" s="77">
        <v>37</v>
      </c>
      <c r="F578" s="77" t="str">
        <f t="shared" ref="F578:F641" si="6">TEXT(DATE(2000,C578,1),"MMMM")</f>
        <v>January</v>
      </c>
    </row>
    <row r="579" spans="1:6" x14ac:dyDescent="0.15">
      <c r="A579" s="77" t="s">
        <v>204</v>
      </c>
      <c r="B579" s="77" t="s">
        <v>70</v>
      </c>
      <c r="C579" s="77">
        <v>2</v>
      </c>
      <c r="D579" s="77">
        <v>2018</v>
      </c>
      <c r="E579" s="77">
        <v>84</v>
      </c>
      <c r="F579" s="77" t="str">
        <f t="shared" si="6"/>
        <v>February</v>
      </c>
    </row>
    <row r="580" spans="1:6" x14ac:dyDescent="0.15">
      <c r="A580" s="77" t="s">
        <v>204</v>
      </c>
      <c r="B580" s="77" t="s">
        <v>70</v>
      </c>
      <c r="C580" s="77">
        <v>3</v>
      </c>
      <c r="D580" s="77">
        <v>2018</v>
      </c>
      <c r="E580" s="77">
        <v>8</v>
      </c>
      <c r="F580" s="77" t="str">
        <f t="shared" si="6"/>
        <v>March</v>
      </c>
    </row>
    <row r="581" spans="1:6" x14ac:dyDescent="0.15">
      <c r="A581" s="77" t="s">
        <v>204</v>
      </c>
      <c r="B581" s="77" t="s">
        <v>70</v>
      </c>
      <c r="C581" s="77">
        <v>4</v>
      </c>
      <c r="D581" s="77">
        <v>2018</v>
      </c>
      <c r="E581" s="77">
        <v>25</v>
      </c>
      <c r="F581" s="77" t="str">
        <f t="shared" si="6"/>
        <v>April</v>
      </c>
    </row>
    <row r="582" spans="1:6" x14ac:dyDescent="0.15">
      <c r="A582" s="77" t="s">
        <v>204</v>
      </c>
      <c r="B582" s="77" t="s">
        <v>70</v>
      </c>
      <c r="C582" s="77">
        <v>5</v>
      </c>
      <c r="D582" s="77">
        <v>2018</v>
      </c>
      <c r="E582" s="77">
        <v>124</v>
      </c>
      <c r="F582" s="77" t="str">
        <f t="shared" si="6"/>
        <v>May</v>
      </c>
    </row>
    <row r="583" spans="1:6" x14ac:dyDescent="0.15">
      <c r="A583" s="77" t="s">
        <v>204</v>
      </c>
      <c r="B583" s="77" t="s">
        <v>70</v>
      </c>
      <c r="C583" s="77">
        <v>6</v>
      </c>
      <c r="D583" s="77">
        <v>2018</v>
      </c>
      <c r="E583" s="77">
        <v>0</v>
      </c>
      <c r="F583" s="77" t="str">
        <f t="shared" si="6"/>
        <v>June</v>
      </c>
    </row>
    <row r="584" spans="1:6" x14ac:dyDescent="0.15">
      <c r="A584" s="77" t="s">
        <v>204</v>
      </c>
      <c r="B584" s="77" t="s">
        <v>70</v>
      </c>
      <c r="C584" s="77">
        <v>7</v>
      </c>
      <c r="D584" s="77">
        <v>2018</v>
      </c>
      <c r="E584" s="77">
        <v>51</v>
      </c>
      <c r="F584" s="77" t="str">
        <f t="shared" si="6"/>
        <v>July</v>
      </c>
    </row>
    <row r="585" spans="1:6" x14ac:dyDescent="0.15">
      <c r="A585" s="77" t="s">
        <v>204</v>
      </c>
      <c r="B585" s="77" t="s">
        <v>70</v>
      </c>
      <c r="C585" s="77">
        <v>8</v>
      </c>
      <c r="D585" s="77">
        <v>2018</v>
      </c>
      <c r="E585" s="77">
        <v>0</v>
      </c>
      <c r="F585" s="77" t="str">
        <f t="shared" si="6"/>
        <v>August</v>
      </c>
    </row>
    <row r="586" spans="1:6" x14ac:dyDescent="0.15">
      <c r="A586" s="77" t="s">
        <v>204</v>
      </c>
      <c r="B586" s="77" t="s">
        <v>70</v>
      </c>
      <c r="C586" s="77">
        <v>9</v>
      </c>
      <c r="D586" s="77">
        <v>2018</v>
      </c>
      <c r="E586" s="77">
        <v>1</v>
      </c>
      <c r="F586" s="77" t="str">
        <f t="shared" si="6"/>
        <v>September</v>
      </c>
    </row>
    <row r="587" spans="1:6" x14ac:dyDescent="0.15">
      <c r="A587" s="77" t="s">
        <v>204</v>
      </c>
      <c r="B587" s="77" t="s">
        <v>70</v>
      </c>
      <c r="C587" s="77">
        <v>10</v>
      </c>
      <c r="D587" s="77">
        <v>2018</v>
      </c>
      <c r="E587" s="77">
        <v>15</v>
      </c>
      <c r="F587" s="77" t="str">
        <f t="shared" si="6"/>
        <v>October</v>
      </c>
    </row>
    <row r="588" spans="1:6" x14ac:dyDescent="0.15">
      <c r="A588" s="77" t="s">
        <v>204</v>
      </c>
      <c r="B588" s="77" t="s">
        <v>70</v>
      </c>
      <c r="C588" s="77">
        <v>11</v>
      </c>
      <c r="D588" s="77">
        <v>2018</v>
      </c>
      <c r="E588" s="77">
        <v>0</v>
      </c>
      <c r="F588" s="77" t="str">
        <f t="shared" si="6"/>
        <v>November</v>
      </c>
    </row>
    <row r="589" spans="1:6" x14ac:dyDescent="0.15">
      <c r="A589" s="77" t="s">
        <v>204</v>
      </c>
      <c r="B589" s="77" t="s">
        <v>70</v>
      </c>
      <c r="C589" s="77">
        <v>12</v>
      </c>
      <c r="D589" s="77">
        <v>2018</v>
      </c>
      <c r="E589" s="77">
        <v>1</v>
      </c>
      <c r="F589" s="77" t="str">
        <f t="shared" si="6"/>
        <v>December</v>
      </c>
    </row>
    <row r="590" spans="1:6" x14ac:dyDescent="0.15">
      <c r="A590" s="77" t="s">
        <v>204</v>
      </c>
      <c r="B590" s="77" t="s">
        <v>70</v>
      </c>
      <c r="C590" s="77">
        <v>1</v>
      </c>
      <c r="D590" s="77">
        <v>2019</v>
      </c>
      <c r="E590" s="77">
        <v>0</v>
      </c>
      <c r="F590" s="77" t="str">
        <f t="shared" si="6"/>
        <v>January</v>
      </c>
    </row>
    <row r="591" spans="1:6" x14ac:dyDescent="0.15">
      <c r="A591" s="77" t="s">
        <v>204</v>
      </c>
      <c r="B591" s="77" t="s">
        <v>70</v>
      </c>
      <c r="C591" s="77">
        <v>2</v>
      </c>
      <c r="D591" s="77">
        <v>2019</v>
      </c>
      <c r="E591" s="77">
        <v>0</v>
      </c>
      <c r="F591" s="77" t="str">
        <f t="shared" si="6"/>
        <v>February</v>
      </c>
    </row>
    <row r="592" spans="1:6" x14ac:dyDescent="0.15">
      <c r="A592" s="77" t="s">
        <v>204</v>
      </c>
      <c r="B592" s="77" t="s">
        <v>70</v>
      </c>
      <c r="C592" s="77">
        <v>3</v>
      </c>
      <c r="D592" s="77">
        <v>2019</v>
      </c>
      <c r="E592" s="77">
        <v>25</v>
      </c>
      <c r="F592" s="77" t="str">
        <f t="shared" si="6"/>
        <v>March</v>
      </c>
    </row>
    <row r="593" spans="1:6" x14ac:dyDescent="0.15">
      <c r="A593" s="77" t="s">
        <v>204</v>
      </c>
      <c r="B593" s="77" t="s">
        <v>70</v>
      </c>
      <c r="C593" s="77">
        <v>4</v>
      </c>
      <c r="D593" s="77">
        <v>2019</v>
      </c>
      <c r="E593" s="77">
        <v>0</v>
      </c>
      <c r="F593" s="77" t="str">
        <f t="shared" si="6"/>
        <v>April</v>
      </c>
    </row>
    <row r="594" spans="1:6" x14ac:dyDescent="0.15">
      <c r="A594" s="77" t="s">
        <v>204</v>
      </c>
      <c r="B594" s="77" t="s">
        <v>70</v>
      </c>
      <c r="C594" s="77">
        <v>5</v>
      </c>
      <c r="D594" s="77">
        <v>2019</v>
      </c>
      <c r="E594" s="77">
        <v>0</v>
      </c>
      <c r="F594" s="77" t="str">
        <f t="shared" si="6"/>
        <v>May</v>
      </c>
    </row>
    <row r="595" spans="1:6" x14ac:dyDescent="0.15">
      <c r="A595" s="77" t="s">
        <v>204</v>
      </c>
      <c r="B595" s="77" t="s">
        <v>70</v>
      </c>
      <c r="C595" s="77">
        <v>6</v>
      </c>
      <c r="D595" s="77">
        <v>2019</v>
      </c>
      <c r="E595" s="77">
        <v>0</v>
      </c>
      <c r="F595" s="77" t="str">
        <f t="shared" si="6"/>
        <v>June</v>
      </c>
    </row>
    <row r="596" spans="1:6" x14ac:dyDescent="0.15">
      <c r="A596" s="77" t="s">
        <v>204</v>
      </c>
      <c r="B596" s="77" t="s">
        <v>70</v>
      </c>
      <c r="C596" s="77">
        <v>7</v>
      </c>
      <c r="D596" s="77">
        <v>2019</v>
      </c>
      <c r="E596" s="77">
        <v>3</v>
      </c>
      <c r="F596" s="77" t="str">
        <f t="shared" si="6"/>
        <v>July</v>
      </c>
    </row>
    <row r="597" spans="1:6" x14ac:dyDescent="0.15">
      <c r="A597" s="77" t="s">
        <v>204</v>
      </c>
      <c r="B597" s="77" t="s">
        <v>70</v>
      </c>
      <c r="C597" s="77">
        <v>8</v>
      </c>
      <c r="D597" s="77">
        <v>2019</v>
      </c>
      <c r="E597" s="77">
        <v>5</v>
      </c>
      <c r="F597" s="77" t="str">
        <f t="shared" si="6"/>
        <v>August</v>
      </c>
    </row>
    <row r="598" spans="1:6" x14ac:dyDescent="0.15">
      <c r="A598" s="77" t="s">
        <v>204</v>
      </c>
      <c r="B598" s="77" t="s">
        <v>70</v>
      </c>
      <c r="C598" s="77">
        <v>9</v>
      </c>
      <c r="D598" s="77">
        <v>2019</v>
      </c>
      <c r="E598" s="77">
        <v>12</v>
      </c>
      <c r="F598" s="77" t="str">
        <f t="shared" si="6"/>
        <v>September</v>
      </c>
    </row>
    <row r="599" spans="1:6" x14ac:dyDescent="0.15">
      <c r="A599" s="77" t="s">
        <v>204</v>
      </c>
      <c r="B599" s="77" t="s">
        <v>70</v>
      </c>
      <c r="C599" s="77">
        <v>10</v>
      </c>
      <c r="D599" s="77">
        <v>2019</v>
      </c>
      <c r="E599" s="77">
        <v>79</v>
      </c>
      <c r="F599" s="77" t="str">
        <f t="shared" si="6"/>
        <v>October</v>
      </c>
    </row>
    <row r="600" spans="1:6" x14ac:dyDescent="0.15">
      <c r="A600" s="77" t="s">
        <v>205</v>
      </c>
      <c r="B600" s="77" t="s">
        <v>66</v>
      </c>
      <c r="C600" s="77">
        <v>1</v>
      </c>
      <c r="D600" s="77">
        <v>2016</v>
      </c>
      <c r="E600" s="77">
        <v>18</v>
      </c>
      <c r="F600" s="77" t="str">
        <f t="shared" si="6"/>
        <v>January</v>
      </c>
    </row>
    <row r="601" spans="1:6" x14ac:dyDescent="0.15">
      <c r="A601" s="77" t="s">
        <v>205</v>
      </c>
      <c r="B601" s="77" t="s">
        <v>66</v>
      </c>
      <c r="C601" s="77">
        <v>2</v>
      </c>
      <c r="D601" s="77">
        <v>2016</v>
      </c>
      <c r="E601" s="77">
        <v>18</v>
      </c>
      <c r="F601" s="77" t="str">
        <f t="shared" si="6"/>
        <v>February</v>
      </c>
    </row>
    <row r="602" spans="1:6" x14ac:dyDescent="0.15">
      <c r="A602" s="77" t="s">
        <v>205</v>
      </c>
      <c r="B602" s="77" t="s">
        <v>66</v>
      </c>
      <c r="C602" s="77">
        <v>3</v>
      </c>
      <c r="D602" s="77">
        <v>2016</v>
      </c>
      <c r="E602" s="77">
        <v>44</v>
      </c>
      <c r="F602" s="77" t="str">
        <f t="shared" si="6"/>
        <v>March</v>
      </c>
    </row>
    <row r="603" spans="1:6" x14ac:dyDescent="0.15">
      <c r="A603" s="77" t="s">
        <v>205</v>
      </c>
      <c r="B603" s="77" t="s">
        <v>66</v>
      </c>
      <c r="C603" s="77">
        <v>4</v>
      </c>
      <c r="D603" s="77">
        <v>2016</v>
      </c>
      <c r="E603" s="77">
        <v>876</v>
      </c>
      <c r="F603" s="77" t="str">
        <f t="shared" si="6"/>
        <v>April</v>
      </c>
    </row>
    <row r="604" spans="1:6" x14ac:dyDescent="0.15">
      <c r="A604" s="77" t="s">
        <v>205</v>
      </c>
      <c r="B604" s="77" t="s">
        <v>66</v>
      </c>
      <c r="C604" s="77">
        <v>5</v>
      </c>
      <c r="D604" s="77">
        <v>2016</v>
      </c>
      <c r="E604" s="77">
        <v>859</v>
      </c>
      <c r="F604" s="77" t="str">
        <f t="shared" si="6"/>
        <v>May</v>
      </c>
    </row>
    <row r="605" spans="1:6" x14ac:dyDescent="0.15">
      <c r="A605" s="77" t="s">
        <v>205</v>
      </c>
      <c r="B605" s="77" t="s">
        <v>66</v>
      </c>
      <c r="C605" s="77">
        <v>6</v>
      </c>
      <c r="D605" s="77">
        <v>2016</v>
      </c>
      <c r="E605" s="77">
        <v>819</v>
      </c>
      <c r="F605" s="77" t="str">
        <f t="shared" si="6"/>
        <v>June</v>
      </c>
    </row>
    <row r="606" spans="1:6" x14ac:dyDescent="0.15">
      <c r="A606" s="77" t="s">
        <v>205</v>
      </c>
      <c r="B606" s="77" t="s">
        <v>66</v>
      </c>
      <c r="C606" s="77">
        <v>7</v>
      </c>
      <c r="D606" s="77">
        <v>2016</v>
      </c>
      <c r="E606" s="77">
        <v>413</v>
      </c>
      <c r="F606" s="77" t="str">
        <f t="shared" si="6"/>
        <v>July</v>
      </c>
    </row>
    <row r="607" spans="1:6" x14ac:dyDescent="0.15">
      <c r="A607" s="77" t="s">
        <v>205</v>
      </c>
      <c r="B607" s="77" t="s">
        <v>66</v>
      </c>
      <c r="C607" s="77">
        <v>8</v>
      </c>
      <c r="D607" s="77">
        <v>2016</v>
      </c>
      <c r="E607" s="77">
        <v>745</v>
      </c>
      <c r="F607" s="77" t="str">
        <f t="shared" si="6"/>
        <v>August</v>
      </c>
    </row>
    <row r="608" spans="1:6" x14ac:dyDescent="0.15">
      <c r="A608" s="77" t="s">
        <v>205</v>
      </c>
      <c r="B608" s="77" t="s">
        <v>66</v>
      </c>
      <c r="C608" s="77">
        <v>9</v>
      </c>
      <c r="D608" s="77">
        <v>2016</v>
      </c>
      <c r="E608" s="77">
        <v>308</v>
      </c>
      <c r="F608" s="77" t="str">
        <f t="shared" si="6"/>
        <v>September</v>
      </c>
    </row>
    <row r="609" spans="1:6" x14ac:dyDescent="0.15">
      <c r="A609" s="77" t="s">
        <v>205</v>
      </c>
      <c r="B609" s="77" t="s">
        <v>66</v>
      </c>
      <c r="C609" s="77">
        <v>10</v>
      </c>
      <c r="D609" s="77">
        <v>2016</v>
      </c>
      <c r="E609" s="77">
        <v>52</v>
      </c>
      <c r="F609" s="77" t="str">
        <f t="shared" si="6"/>
        <v>October</v>
      </c>
    </row>
    <row r="610" spans="1:6" x14ac:dyDescent="0.15">
      <c r="A610" s="77" t="s">
        <v>205</v>
      </c>
      <c r="B610" s="77" t="s">
        <v>66</v>
      </c>
      <c r="C610" s="77">
        <v>11</v>
      </c>
      <c r="D610" s="77">
        <v>2016</v>
      </c>
      <c r="E610" s="77">
        <v>37</v>
      </c>
      <c r="F610" s="77" t="str">
        <f t="shared" si="6"/>
        <v>November</v>
      </c>
    </row>
    <row r="611" spans="1:6" x14ac:dyDescent="0.15">
      <c r="A611" s="77" t="s">
        <v>205</v>
      </c>
      <c r="B611" s="77" t="s">
        <v>66</v>
      </c>
      <c r="C611" s="77">
        <v>12</v>
      </c>
      <c r="D611" s="77">
        <v>2016</v>
      </c>
      <c r="E611" s="77">
        <v>41</v>
      </c>
      <c r="F611" s="77" t="str">
        <f t="shared" si="6"/>
        <v>December</v>
      </c>
    </row>
    <row r="612" spans="1:6" x14ac:dyDescent="0.15">
      <c r="A612" s="77" t="s">
        <v>205</v>
      </c>
      <c r="B612" s="77" t="s">
        <v>66</v>
      </c>
      <c r="C612" s="77">
        <v>1</v>
      </c>
      <c r="D612" s="77">
        <v>2017</v>
      </c>
      <c r="E612" s="77">
        <v>4</v>
      </c>
      <c r="F612" s="77" t="str">
        <f t="shared" si="6"/>
        <v>January</v>
      </c>
    </row>
    <row r="613" spans="1:6" x14ac:dyDescent="0.15">
      <c r="A613" s="77" t="s">
        <v>205</v>
      </c>
      <c r="B613" s="77" t="s">
        <v>66</v>
      </c>
      <c r="C613" s="77">
        <v>2</v>
      </c>
      <c r="D613" s="77">
        <v>2017</v>
      </c>
      <c r="E613" s="77">
        <v>43</v>
      </c>
      <c r="F613" s="77" t="str">
        <f t="shared" si="6"/>
        <v>February</v>
      </c>
    </row>
    <row r="614" spans="1:6" x14ac:dyDescent="0.15">
      <c r="A614" s="77" t="s">
        <v>205</v>
      </c>
      <c r="B614" s="77" t="s">
        <v>66</v>
      </c>
      <c r="C614" s="77">
        <v>3</v>
      </c>
      <c r="D614" s="77">
        <v>2017</v>
      </c>
      <c r="E614" s="77">
        <v>16</v>
      </c>
      <c r="F614" s="77" t="str">
        <f t="shared" si="6"/>
        <v>March</v>
      </c>
    </row>
    <row r="615" spans="1:6" x14ac:dyDescent="0.15">
      <c r="A615" s="77" t="s">
        <v>205</v>
      </c>
      <c r="B615" s="77" t="s">
        <v>66</v>
      </c>
      <c r="C615" s="77">
        <v>4</v>
      </c>
      <c r="D615" s="77">
        <v>2017</v>
      </c>
      <c r="E615" s="77">
        <v>41</v>
      </c>
      <c r="F615" s="77" t="str">
        <f t="shared" si="6"/>
        <v>April</v>
      </c>
    </row>
    <row r="616" spans="1:6" x14ac:dyDescent="0.15">
      <c r="A616" s="77" t="s">
        <v>205</v>
      </c>
      <c r="B616" s="77" t="s">
        <v>66</v>
      </c>
      <c r="C616" s="77">
        <v>5</v>
      </c>
      <c r="D616" s="77">
        <v>2017</v>
      </c>
      <c r="E616" s="77">
        <v>134</v>
      </c>
      <c r="F616" s="77" t="str">
        <f t="shared" si="6"/>
        <v>May</v>
      </c>
    </row>
    <row r="617" spans="1:6" x14ac:dyDescent="0.15">
      <c r="A617" s="77" t="s">
        <v>205</v>
      </c>
      <c r="B617" s="77" t="s">
        <v>66</v>
      </c>
      <c r="C617" s="77">
        <v>6</v>
      </c>
      <c r="D617" s="77">
        <v>2017</v>
      </c>
      <c r="E617" s="77">
        <v>177</v>
      </c>
      <c r="F617" s="77" t="str">
        <f t="shared" si="6"/>
        <v>June</v>
      </c>
    </row>
    <row r="618" spans="1:6" x14ac:dyDescent="0.15">
      <c r="A618" s="77" t="s">
        <v>205</v>
      </c>
      <c r="B618" s="77" t="s">
        <v>66</v>
      </c>
      <c r="C618" s="77">
        <v>7</v>
      </c>
      <c r="D618" s="77">
        <v>2017</v>
      </c>
      <c r="E618" s="77">
        <v>109</v>
      </c>
      <c r="F618" s="77" t="str">
        <f t="shared" si="6"/>
        <v>July</v>
      </c>
    </row>
    <row r="619" spans="1:6" x14ac:dyDescent="0.15">
      <c r="A619" s="77" t="s">
        <v>205</v>
      </c>
      <c r="B619" s="77" t="s">
        <v>66</v>
      </c>
      <c r="C619" s="77">
        <v>8</v>
      </c>
      <c r="D619" s="77">
        <v>2017</v>
      </c>
      <c r="E619" s="77">
        <v>42</v>
      </c>
      <c r="F619" s="77" t="str">
        <f t="shared" si="6"/>
        <v>August</v>
      </c>
    </row>
    <row r="620" spans="1:6" x14ac:dyDescent="0.15">
      <c r="A620" s="77" t="s">
        <v>205</v>
      </c>
      <c r="B620" s="77" t="s">
        <v>66</v>
      </c>
      <c r="C620" s="77">
        <v>9</v>
      </c>
      <c r="D620" s="77">
        <v>2017</v>
      </c>
      <c r="E620" s="77">
        <v>115</v>
      </c>
      <c r="F620" s="77" t="str">
        <f t="shared" si="6"/>
        <v>September</v>
      </c>
    </row>
    <row r="621" spans="1:6" x14ac:dyDescent="0.15">
      <c r="A621" s="77" t="s">
        <v>205</v>
      </c>
      <c r="B621" s="77" t="s">
        <v>66</v>
      </c>
      <c r="C621" s="77">
        <v>10</v>
      </c>
      <c r="D621" s="77">
        <v>2017</v>
      </c>
      <c r="E621" s="77">
        <v>52</v>
      </c>
      <c r="F621" s="77" t="str">
        <f t="shared" si="6"/>
        <v>October</v>
      </c>
    </row>
    <row r="622" spans="1:6" x14ac:dyDescent="0.15">
      <c r="A622" s="77" t="s">
        <v>205</v>
      </c>
      <c r="B622" s="77" t="s">
        <v>66</v>
      </c>
      <c r="C622" s="77">
        <v>11</v>
      </c>
      <c r="D622" s="77">
        <v>2017</v>
      </c>
      <c r="E622" s="77">
        <v>87</v>
      </c>
      <c r="F622" s="77" t="str">
        <f t="shared" si="6"/>
        <v>November</v>
      </c>
    </row>
    <row r="623" spans="1:6" x14ac:dyDescent="0.15">
      <c r="A623" s="77" t="s">
        <v>205</v>
      </c>
      <c r="B623" s="77" t="s">
        <v>66</v>
      </c>
      <c r="C623" s="77">
        <v>12</v>
      </c>
      <c r="D623" s="77">
        <v>2017</v>
      </c>
      <c r="E623" s="77">
        <v>168</v>
      </c>
      <c r="F623" s="77" t="str">
        <f t="shared" si="6"/>
        <v>December</v>
      </c>
    </row>
    <row r="624" spans="1:6" x14ac:dyDescent="0.15">
      <c r="A624" s="77" t="s">
        <v>205</v>
      </c>
      <c r="B624" s="77" t="s">
        <v>66</v>
      </c>
      <c r="C624" s="77">
        <v>1</v>
      </c>
      <c r="D624" s="77">
        <v>2018</v>
      </c>
      <c r="E624" s="77">
        <v>70</v>
      </c>
      <c r="F624" s="77" t="str">
        <f t="shared" si="6"/>
        <v>January</v>
      </c>
    </row>
    <row r="625" spans="1:6" x14ac:dyDescent="0.15">
      <c r="A625" s="77" t="s">
        <v>205</v>
      </c>
      <c r="B625" s="77" t="s">
        <v>66</v>
      </c>
      <c r="C625" s="77">
        <v>2</v>
      </c>
      <c r="D625" s="77">
        <v>2018</v>
      </c>
      <c r="E625" s="77">
        <v>8</v>
      </c>
      <c r="F625" s="77" t="str">
        <f t="shared" si="6"/>
        <v>February</v>
      </c>
    </row>
    <row r="626" spans="1:6" x14ac:dyDescent="0.15">
      <c r="A626" s="77" t="s">
        <v>205</v>
      </c>
      <c r="B626" s="77" t="s">
        <v>66</v>
      </c>
      <c r="C626" s="77">
        <v>3</v>
      </c>
      <c r="D626" s="77">
        <v>2018</v>
      </c>
      <c r="E626" s="77">
        <v>16</v>
      </c>
      <c r="F626" s="77" t="str">
        <f t="shared" si="6"/>
        <v>March</v>
      </c>
    </row>
    <row r="627" spans="1:6" x14ac:dyDescent="0.15">
      <c r="A627" s="77" t="s">
        <v>205</v>
      </c>
      <c r="B627" s="77" t="s">
        <v>66</v>
      </c>
      <c r="C627" s="77">
        <v>4</v>
      </c>
      <c r="D627" s="77">
        <v>2018</v>
      </c>
      <c r="E627" s="77">
        <v>36</v>
      </c>
      <c r="F627" s="77" t="str">
        <f t="shared" si="6"/>
        <v>April</v>
      </c>
    </row>
    <row r="628" spans="1:6" x14ac:dyDescent="0.15">
      <c r="A628" s="77" t="s">
        <v>205</v>
      </c>
      <c r="B628" s="77" t="s">
        <v>66</v>
      </c>
      <c r="C628" s="77">
        <v>5</v>
      </c>
      <c r="D628" s="77">
        <v>2018</v>
      </c>
      <c r="E628" s="77">
        <v>88</v>
      </c>
      <c r="F628" s="77" t="str">
        <f t="shared" si="6"/>
        <v>May</v>
      </c>
    </row>
    <row r="629" spans="1:6" x14ac:dyDescent="0.15">
      <c r="A629" s="77" t="s">
        <v>205</v>
      </c>
      <c r="B629" s="77" t="s">
        <v>66</v>
      </c>
      <c r="C629" s="77">
        <v>6</v>
      </c>
      <c r="D629" s="77">
        <v>2018</v>
      </c>
      <c r="E629" s="77">
        <v>2</v>
      </c>
      <c r="F629" s="77" t="str">
        <f t="shared" si="6"/>
        <v>June</v>
      </c>
    </row>
    <row r="630" spans="1:6" x14ac:dyDescent="0.15">
      <c r="A630" s="77" t="s">
        <v>205</v>
      </c>
      <c r="B630" s="77" t="s">
        <v>66</v>
      </c>
      <c r="C630" s="77">
        <v>7</v>
      </c>
      <c r="D630" s="77">
        <v>2018</v>
      </c>
      <c r="E630" s="77">
        <v>7</v>
      </c>
      <c r="F630" s="77" t="str">
        <f t="shared" si="6"/>
        <v>July</v>
      </c>
    </row>
    <row r="631" spans="1:6" x14ac:dyDescent="0.15">
      <c r="A631" s="77" t="s">
        <v>205</v>
      </c>
      <c r="B631" s="77" t="s">
        <v>66</v>
      </c>
      <c r="C631" s="77">
        <v>8</v>
      </c>
      <c r="D631" s="77">
        <v>2018</v>
      </c>
      <c r="E631" s="77">
        <v>0</v>
      </c>
      <c r="F631" s="77" t="str">
        <f t="shared" si="6"/>
        <v>August</v>
      </c>
    </row>
    <row r="632" spans="1:6" x14ac:dyDescent="0.15">
      <c r="A632" s="77" t="s">
        <v>205</v>
      </c>
      <c r="B632" s="77" t="s">
        <v>66</v>
      </c>
      <c r="C632" s="77">
        <v>9</v>
      </c>
      <c r="D632" s="77">
        <v>2018</v>
      </c>
      <c r="E632" s="77">
        <v>2</v>
      </c>
      <c r="F632" s="77" t="str">
        <f t="shared" si="6"/>
        <v>September</v>
      </c>
    </row>
    <row r="633" spans="1:6" x14ac:dyDescent="0.15">
      <c r="A633" s="77" t="s">
        <v>205</v>
      </c>
      <c r="B633" s="77" t="s">
        <v>66</v>
      </c>
      <c r="C633" s="77">
        <v>10</v>
      </c>
      <c r="D633" s="77">
        <v>2018</v>
      </c>
      <c r="E633" s="77">
        <v>25</v>
      </c>
      <c r="F633" s="77" t="str">
        <f t="shared" si="6"/>
        <v>October</v>
      </c>
    </row>
    <row r="634" spans="1:6" x14ac:dyDescent="0.15">
      <c r="A634" s="77" t="s">
        <v>205</v>
      </c>
      <c r="B634" s="77" t="s">
        <v>66</v>
      </c>
      <c r="C634" s="77">
        <v>11</v>
      </c>
      <c r="D634" s="77">
        <v>2018</v>
      </c>
      <c r="E634" s="77">
        <v>0</v>
      </c>
      <c r="F634" s="77" t="str">
        <f t="shared" si="6"/>
        <v>November</v>
      </c>
    </row>
    <row r="635" spans="1:6" x14ac:dyDescent="0.15">
      <c r="A635" s="77" t="s">
        <v>205</v>
      </c>
      <c r="B635" s="77" t="s">
        <v>66</v>
      </c>
      <c r="C635" s="77">
        <v>12</v>
      </c>
      <c r="D635" s="77">
        <v>2018</v>
      </c>
      <c r="E635" s="77">
        <v>1</v>
      </c>
      <c r="F635" s="77" t="str">
        <f t="shared" si="6"/>
        <v>December</v>
      </c>
    </row>
    <row r="636" spans="1:6" x14ac:dyDescent="0.15">
      <c r="A636" s="77" t="s">
        <v>205</v>
      </c>
      <c r="B636" s="77" t="s">
        <v>66</v>
      </c>
      <c r="C636" s="77">
        <v>1</v>
      </c>
      <c r="D636" s="77">
        <v>2019</v>
      </c>
      <c r="E636" s="77">
        <v>9</v>
      </c>
      <c r="F636" s="77" t="str">
        <f t="shared" si="6"/>
        <v>January</v>
      </c>
    </row>
    <row r="637" spans="1:6" x14ac:dyDescent="0.15">
      <c r="A637" s="77" t="s">
        <v>205</v>
      </c>
      <c r="B637" s="77" t="s">
        <v>66</v>
      </c>
      <c r="C637" s="77">
        <v>2</v>
      </c>
      <c r="D637" s="77">
        <v>2019</v>
      </c>
      <c r="E637" s="77">
        <v>0</v>
      </c>
      <c r="F637" s="77" t="str">
        <f t="shared" si="6"/>
        <v>February</v>
      </c>
    </row>
    <row r="638" spans="1:6" x14ac:dyDescent="0.15">
      <c r="A638" s="77" t="s">
        <v>205</v>
      </c>
      <c r="B638" s="77" t="s">
        <v>66</v>
      </c>
      <c r="C638" s="77">
        <v>3</v>
      </c>
      <c r="D638" s="77">
        <v>2019</v>
      </c>
      <c r="E638" s="77">
        <v>1</v>
      </c>
      <c r="F638" s="77" t="str">
        <f t="shared" si="6"/>
        <v>March</v>
      </c>
    </row>
    <row r="639" spans="1:6" x14ac:dyDescent="0.15">
      <c r="A639" s="77" t="s">
        <v>205</v>
      </c>
      <c r="B639" s="77" t="s">
        <v>66</v>
      </c>
      <c r="C639" s="77">
        <v>4</v>
      </c>
      <c r="D639" s="77">
        <v>2019</v>
      </c>
      <c r="E639" s="77">
        <v>1</v>
      </c>
      <c r="F639" s="77" t="str">
        <f t="shared" si="6"/>
        <v>April</v>
      </c>
    </row>
    <row r="640" spans="1:6" x14ac:dyDescent="0.15">
      <c r="A640" s="77" t="s">
        <v>205</v>
      </c>
      <c r="B640" s="77" t="s">
        <v>66</v>
      </c>
      <c r="C640" s="77">
        <v>5</v>
      </c>
      <c r="D640" s="77">
        <v>2019</v>
      </c>
      <c r="E640" s="77">
        <v>29</v>
      </c>
      <c r="F640" s="77" t="str">
        <f t="shared" si="6"/>
        <v>May</v>
      </c>
    </row>
    <row r="641" spans="1:6" x14ac:dyDescent="0.15">
      <c r="A641" s="77" t="s">
        <v>205</v>
      </c>
      <c r="B641" s="77" t="s">
        <v>66</v>
      </c>
      <c r="C641" s="77">
        <v>6</v>
      </c>
      <c r="D641" s="77">
        <v>2019</v>
      </c>
      <c r="E641" s="77">
        <v>20</v>
      </c>
      <c r="F641" s="77" t="str">
        <f t="shared" si="6"/>
        <v>June</v>
      </c>
    </row>
    <row r="642" spans="1:6" x14ac:dyDescent="0.15">
      <c r="A642" s="77" t="s">
        <v>205</v>
      </c>
      <c r="B642" s="77" t="s">
        <v>66</v>
      </c>
      <c r="C642" s="77">
        <v>7</v>
      </c>
      <c r="D642" s="77">
        <v>2019</v>
      </c>
      <c r="E642" s="77">
        <v>2</v>
      </c>
      <c r="F642" s="77" t="str">
        <f t="shared" ref="F642:F705" si="7">TEXT(DATE(2000,C642,1),"MMMM")</f>
        <v>July</v>
      </c>
    </row>
    <row r="643" spans="1:6" x14ac:dyDescent="0.15">
      <c r="A643" s="77" t="s">
        <v>205</v>
      </c>
      <c r="B643" s="77" t="s">
        <v>66</v>
      </c>
      <c r="C643" s="77">
        <v>8</v>
      </c>
      <c r="D643" s="77">
        <v>2019</v>
      </c>
      <c r="E643" s="77">
        <v>16</v>
      </c>
      <c r="F643" s="77" t="str">
        <f t="shared" si="7"/>
        <v>August</v>
      </c>
    </row>
    <row r="644" spans="1:6" x14ac:dyDescent="0.15">
      <c r="A644" s="77" t="s">
        <v>205</v>
      </c>
      <c r="B644" s="77" t="s">
        <v>66</v>
      </c>
      <c r="C644" s="77">
        <v>9</v>
      </c>
      <c r="D644" s="77">
        <v>2019</v>
      </c>
      <c r="E644" s="77">
        <v>35</v>
      </c>
      <c r="F644" s="77" t="str">
        <f t="shared" si="7"/>
        <v>September</v>
      </c>
    </row>
    <row r="645" spans="1:6" x14ac:dyDescent="0.15">
      <c r="A645" s="77" t="s">
        <v>205</v>
      </c>
      <c r="B645" s="77" t="s">
        <v>66</v>
      </c>
      <c r="C645" s="77">
        <v>10</v>
      </c>
      <c r="D645" s="77">
        <v>2019</v>
      </c>
      <c r="E645" s="77">
        <v>24</v>
      </c>
      <c r="F645" s="77" t="str">
        <f t="shared" si="7"/>
        <v>October</v>
      </c>
    </row>
    <row r="646" spans="1:6" x14ac:dyDescent="0.15">
      <c r="A646" s="77" t="s">
        <v>206</v>
      </c>
      <c r="B646" s="77" t="s">
        <v>68</v>
      </c>
      <c r="C646" s="77">
        <v>1</v>
      </c>
      <c r="D646" s="77">
        <v>2016</v>
      </c>
      <c r="E646" s="77">
        <v>86</v>
      </c>
      <c r="F646" s="77" t="str">
        <f t="shared" si="7"/>
        <v>January</v>
      </c>
    </row>
    <row r="647" spans="1:6" x14ac:dyDescent="0.15">
      <c r="A647" s="77" t="s">
        <v>206</v>
      </c>
      <c r="B647" s="77" t="s">
        <v>68</v>
      </c>
      <c r="C647" s="77">
        <v>2</v>
      </c>
      <c r="D647" s="77">
        <v>2016</v>
      </c>
      <c r="E647" s="77">
        <v>123</v>
      </c>
      <c r="F647" s="77" t="str">
        <f t="shared" si="7"/>
        <v>February</v>
      </c>
    </row>
    <row r="648" spans="1:6" x14ac:dyDescent="0.15">
      <c r="A648" s="77" t="s">
        <v>206</v>
      </c>
      <c r="B648" s="77" t="s">
        <v>68</v>
      </c>
      <c r="C648" s="77">
        <v>3</v>
      </c>
      <c r="D648" s="77">
        <v>2016</v>
      </c>
      <c r="E648" s="77">
        <v>340</v>
      </c>
      <c r="F648" s="77" t="str">
        <f t="shared" si="7"/>
        <v>March</v>
      </c>
    </row>
    <row r="649" spans="1:6" x14ac:dyDescent="0.15">
      <c r="A649" s="77" t="s">
        <v>206</v>
      </c>
      <c r="B649" s="77" t="s">
        <v>68</v>
      </c>
      <c r="C649" s="77">
        <v>4</v>
      </c>
      <c r="D649" s="77">
        <v>2016</v>
      </c>
      <c r="E649" s="77">
        <v>192</v>
      </c>
      <c r="F649" s="77" t="str">
        <f t="shared" si="7"/>
        <v>April</v>
      </c>
    </row>
    <row r="650" spans="1:6" x14ac:dyDescent="0.15">
      <c r="A650" s="77" t="s">
        <v>206</v>
      </c>
      <c r="B650" s="77" t="s">
        <v>68</v>
      </c>
      <c r="C650" s="77">
        <v>5</v>
      </c>
      <c r="D650" s="77">
        <v>2016</v>
      </c>
      <c r="E650" s="77">
        <v>254</v>
      </c>
      <c r="F650" s="77" t="str">
        <f t="shared" si="7"/>
        <v>May</v>
      </c>
    </row>
    <row r="651" spans="1:6" x14ac:dyDescent="0.15">
      <c r="A651" s="77" t="s">
        <v>206</v>
      </c>
      <c r="B651" s="77" t="s">
        <v>68</v>
      </c>
      <c r="C651" s="77">
        <v>6</v>
      </c>
      <c r="D651" s="77">
        <v>2016</v>
      </c>
      <c r="E651" s="77">
        <v>884</v>
      </c>
      <c r="F651" s="77" t="str">
        <f t="shared" si="7"/>
        <v>June</v>
      </c>
    </row>
    <row r="652" spans="1:6" x14ac:dyDescent="0.15">
      <c r="A652" s="77" t="s">
        <v>206</v>
      </c>
      <c r="B652" s="77" t="s">
        <v>68</v>
      </c>
      <c r="C652" s="77">
        <v>7</v>
      </c>
      <c r="D652" s="77">
        <v>2016</v>
      </c>
      <c r="E652" s="77">
        <v>821</v>
      </c>
      <c r="F652" s="77" t="str">
        <f t="shared" si="7"/>
        <v>July</v>
      </c>
    </row>
    <row r="653" spans="1:6" x14ac:dyDescent="0.15">
      <c r="A653" s="77" t="s">
        <v>206</v>
      </c>
      <c r="B653" s="77" t="s">
        <v>68</v>
      </c>
      <c r="C653" s="77">
        <v>8</v>
      </c>
      <c r="D653" s="77">
        <v>2016</v>
      </c>
      <c r="E653" s="77">
        <v>757</v>
      </c>
      <c r="F653" s="77" t="str">
        <f t="shared" si="7"/>
        <v>August</v>
      </c>
    </row>
    <row r="654" spans="1:6" x14ac:dyDescent="0.15">
      <c r="A654" s="77" t="s">
        <v>206</v>
      </c>
      <c r="B654" s="77" t="s">
        <v>68</v>
      </c>
      <c r="C654" s="77">
        <v>9</v>
      </c>
      <c r="D654" s="77">
        <v>2016</v>
      </c>
      <c r="E654" s="77">
        <v>642</v>
      </c>
      <c r="F654" s="77" t="str">
        <f t="shared" si="7"/>
        <v>September</v>
      </c>
    </row>
    <row r="655" spans="1:6" x14ac:dyDescent="0.15">
      <c r="A655" s="77" t="s">
        <v>206</v>
      </c>
      <c r="B655" s="77" t="s">
        <v>68</v>
      </c>
      <c r="C655" s="77">
        <v>10</v>
      </c>
      <c r="D655" s="77">
        <v>2016</v>
      </c>
      <c r="E655" s="77">
        <v>985</v>
      </c>
      <c r="F655" s="77" t="str">
        <f t="shared" si="7"/>
        <v>October</v>
      </c>
    </row>
    <row r="656" spans="1:6" x14ac:dyDescent="0.15">
      <c r="A656" s="77" t="s">
        <v>206</v>
      </c>
      <c r="B656" s="77" t="s">
        <v>68</v>
      </c>
      <c r="C656" s="77">
        <v>11</v>
      </c>
      <c r="D656" s="77">
        <v>2016</v>
      </c>
      <c r="E656" s="77">
        <v>461</v>
      </c>
      <c r="F656" s="77" t="str">
        <f t="shared" si="7"/>
        <v>November</v>
      </c>
    </row>
    <row r="657" spans="1:6" x14ac:dyDescent="0.15">
      <c r="A657" s="77" t="s">
        <v>206</v>
      </c>
      <c r="B657" s="77" t="s">
        <v>68</v>
      </c>
      <c r="C657" s="77">
        <v>12</v>
      </c>
      <c r="D657" s="77">
        <v>2016</v>
      </c>
      <c r="E657" s="77">
        <v>91</v>
      </c>
      <c r="F657" s="77" t="str">
        <f t="shared" si="7"/>
        <v>December</v>
      </c>
    </row>
    <row r="658" spans="1:6" x14ac:dyDescent="0.15">
      <c r="A658" s="77" t="s">
        <v>206</v>
      </c>
      <c r="B658" s="77" t="s">
        <v>68</v>
      </c>
      <c r="C658" s="77">
        <v>1</v>
      </c>
      <c r="D658" s="77">
        <v>2017</v>
      </c>
      <c r="E658" s="77">
        <v>50</v>
      </c>
      <c r="F658" s="77" t="str">
        <f t="shared" si="7"/>
        <v>January</v>
      </c>
    </row>
    <row r="659" spans="1:6" x14ac:dyDescent="0.15">
      <c r="A659" s="77" t="s">
        <v>206</v>
      </c>
      <c r="B659" s="77" t="s">
        <v>68</v>
      </c>
      <c r="C659" s="77">
        <v>2</v>
      </c>
      <c r="D659" s="77">
        <v>2017</v>
      </c>
      <c r="E659" s="77">
        <v>156</v>
      </c>
      <c r="F659" s="77" t="str">
        <f t="shared" si="7"/>
        <v>February</v>
      </c>
    </row>
    <row r="660" spans="1:6" x14ac:dyDescent="0.15">
      <c r="A660" s="77" t="s">
        <v>206</v>
      </c>
      <c r="B660" s="77" t="s">
        <v>68</v>
      </c>
      <c r="C660" s="77">
        <v>3</v>
      </c>
      <c r="D660" s="77">
        <v>2017</v>
      </c>
      <c r="E660" s="77">
        <v>194</v>
      </c>
      <c r="F660" s="77" t="str">
        <f t="shared" si="7"/>
        <v>March</v>
      </c>
    </row>
    <row r="661" spans="1:6" x14ac:dyDescent="0.15">
      <c r="A661" s="77" t="s">
        <v>206</v>
      </c>
      <c r="B661" s="77" t="s">
        <v>68</v>
      </c>
      <c r="C661" s="77">
        <v>4</v>
      </c>
      <c r="D661" s="77">
        <v>2017</v>
      </c>
      <c r="E661" s="77">
        <v>423</v>
      </c>
      <c r="F661" s="77" t="str">
        <f t="shared" si="7"/>
        <v>April</v>
      </c>
    </row>
    <row r="662" spans="1:6" x14ac:dyDescent="0.15">
      <c r="A662" s="77" t="s">
        <v>206</v>
      </c>
      <c r="B662" s="77" t="s">
        <v>68</v>
      </c>
      <c r="C662" s="77">
        <v>5</v>
      </c>
      <c r="D662" s="77">
        <v>2017</v>
      </c>
      <c r="E662" s="77">
        <v>1043</v>
      </c>
      <c r="F662" s="77" t="str">
        <f t="shared" si="7"/>
        <v>May</v>
      </c>
    </row>
    <row r="663" spans="1:6" x14ac:dyDescent="0.15">
      <c r="A663" s="77" t="s">
        <v>206</v>
      </c>
      <c r="B663" s="77" t="s">
        <v>68</v>
      </c>
      <c r="C663" s="77">
        <v>6</v>
      </c>
      <c r="D663" s="77">
        <v>2017</v>
      </c>
      <c r="E663" s="77">
        <v>991</v>
      </c>
      <c r="F663" s="77" t="str">
        <f t="shared" si="7"/>
        <v>June</v>
      </c>
    </row>
    <row r="664" spans="1:6" x14ac:dyDescent="0.15">
      <c r="A664" s="77" t="s">
        <v>206</v>
      </c>
      <c r="B664" s="77" t="s">
        <v>68</v>
      </c>
      <c r="C664" s="77">
        <v>7</v>
      </c>
      <c r="D664" s="77">
        <v>2017</v>
      </c>
      <c r="E664" s="77">
        <v>663</v>
      </c>
      <c r="F664" s="77" t="str">
        <f t="shared" si="7"/>
        <v>July</v>
      </c>
    </row>
    <row r="665" spans="1:6" x14ac:dyDescent="0.15">
      <c r="A665" s="77" t="s">
        <v>206</v>
      </c>
      <c r="B665" s="77" t="s">
        <v>68</v>
      </c>
      <c r="C665" s="77">
        <v>8</v>
      </c>
      <c r="D665" s="77">
        <v>2017</v>
      </c>
      <c r="E665" s="77">
        <v>122</v>
      </c>
      <c r="F665" s="77" t="str">
        <f t="shared" si="7"/>
        <v>August</v>
      </c>
    </row>
    <row r="666" spans="1:6" x14ac:dyDescent="0.15">
      <c r="A666" s="77" t="s">
        <v>206</v>
      </c>
      <c r="B666" s="77" t="s">
        <v>68</v>
      </c>
      <c r="C666" s="77">
        <v>9</v>
      </c>
      <c r="D666" s="77">
        <v>2017</v>
      </c>
      <c r="E666" s="77">
        <v>77</v>
      </c>
      <c r="F666" s="77" t="str">
        <f t="shared" si="7"/>
        <v>September</v>
      </c>
    </row>
    <row r="667" spans="1:6" x14ac:dyDescent="0.15">
      <c r="A667" s="77" t="s">
        <v>206</v>
      </c>
      <c r="B667" s="77" t="s">
        <v>68</v>
      </c>
      <c r="C667" s="77">
        <v>10</v>
      </c>
      <c r="D667" s="77">
        <v>2017</v>
      </c>
      <c r="E667" s="77">
        <v>66</v>
      </c>
      <c r="F667" s="77" t="str">
        <f t="shared" si="7"/>
        <v>October</v>
      </c>
    </row>
    <row r="668" spans="1:6" x14ac:dyDescent="0.15">
      <c r="A668" s="77" t="s">
        <v>206</v>
      </c>
      <c r="B668" s="77" t="s">
        <v>68</v>
      </c>
      <c r="C668" s="77">
        <v>11</v>
      </c>
      <c r="D668" s="77">
        <v>2017</v>
      </c>
      <c r="E668" s="77">
        <v>116</v>
      </c>
      <c r="F668" s="77" t="str">
        <f t="shared" si="7"/>
        <v>November</v>
      </c>
    </row>
    <row r="669" spans="1:6" x14ac:dyDescent="0.15">
      <c r="A669" s="77" t="s">
        <v>206</v>
      </c>
      <c r="B669" s="77" t="s">
        <v>68</v>
      </c>
      <c r="C669" s="77">
        <v>12</v>
      </c>
      <c r="D669" s="77">
        <v>2017</v>
      </c>
      <c r="E669" s="77">
        <v>8</v>
      </c>
      <c r="F669" s="77" t="str">
        <f t="shared" si="7"/>
        <v>December</v>
      </c>
    </row>
    <row r="670" spans="1:6" x14ac:dyDescent="0.15">
      <c r="A670" s="77" t="s">
        <v>206</v>
      </c>
      <c r="B670" s="77" t="s">
        <v>68</v>
      </c>
      <c r="C670" s="77">
        <v>1</v>
      </c>
      <c r="D670" s="77">
        <v>2018</v>
      </c>
      <c r="E670" s="77">
        <v>24</v>
      </c>
      <c r="F670" s="77" t="str">
        <f t="shared" si="7"/>
        <v>January</v>
      </c>
    </row>
    <row r="671" spans="1:6" x14ac:dyDescent="0.15">
      <c r="A671" s="77" t="s">
        <v>206</v>
      </c>
      <c r="B671" s="77" t="s">
        <v>68</v>
      </c>
      <c r="C671" s="77">
        <v>2</v>
      </c>
      <c r="D671" s="77">
        <v>2018</v>
      </c>
      <c r="E671" s="77">
        <v>14</v>
      </c>
      <c r="F671" s="77" t="str">
        <f t="shared" si="7"/>
        <v>February</v>
      </c>
    </row>
    <row r="672" spans="1:6" x14ac:dyDescent="0.15">
      <c r="A672" s="77" t="s">
        <v>206</v>
      </c>
      <c r="B672" s="77" t="s">
        <v>68</v>
      </c>
      <c r="C672" s="77">
        <v>3</v>
      </c>
      <c r="D672" s="77">
        <v>2018</v>
      </c>
      <c r="E672" s="77">
        <v>24</v>
      </c>
      <c r="F672" s="77" t="str">
        <f t="shared" si="7"/>
        <v>March</v>
      </c>
    </row>
    <row r="673" spans="1:6" x14ac:dyDescent="0.15">
      <c r="A673" s="77" t="s">
        <v>206</v>
      </c>
      <c r="B673" s="77" t="s">
        <v>68</v>
      </c>
      <c r="C673" s="77">
        <v>4</v>
      </c>
      <c r="D673" s="77">
        <v>2018</v>
      </c>
      <c r="E673" s="77">
        <v>45</v>
      </c>
      <c r="F673" s="77" t="str">
        <f t="shared" si="7"/>
        <v>April</v>
      </c>
    </row>
    <row r="674" spans="1:6" x14ac:dyDescent="0.15">
      <c r="A674" s="77" t="s">
        <v>206</v>
      </c>
      <c r="B674" s="77" t="s">
        <v>68</v>
      </c>
      <c r="C674" s="77">
        <v>5</v>
      </c>
      <c r="D674" s="77">
        <v>2018</v>
      </c>
      <c r="E674" s="77">
        <v>72</v>
      </c>
      <c r="F674" s="77" t="str">
        <f t="shared" si="7"/>
        <v>May</v>
      </c>
    </row>
    <row r="675" spans="1:6" x14ac:dyDescent="0.15">
      <c r="A675" s="77" t="s">
        <v>206</v>
      </c>
      <c r="B675" s="77" t="s">
        <v>68</v>
      </c>
      <c r="C675" s="77">
        <v>6</v>
      </c>
      <c r="D675" s="77">
        <v>2018</v>
      </c>
      <c r="E675" s="77">
        <v>5</v>
      </c>
      <c r="F675" s="77" t="str">
        <f t="shared" si="7"/>
        <v>June</v>
      </c>
    </row>
    <row r="676" spans="1:6" x14ac:dyDescent="0.15">
      <c r="A676" s="77" t="s">
        <v>206</v>
      </c>
      <c r="B676" s="77" t="s">
        <v>68</v>
      </c>
      <c r="C676" s="77">
        <v>7</v>
      </c>
      <c r="D676" s="77">
        <v>2018</v>
      </c>
      <c r="E676" s="77">
        <v>24</v>
      </c>
      <c r="F676" s="77" t="str">
        <f t="shared" si="7"/>
        <v>July</v>
      </c>
    </row>
    <row r="677" spans="1:6" x14ac:dyDescent="0.15">
      <c r="A677" s="77" t="s">
        <v>206</v>
      </c>
      <c r="B677" s="77" t="s">
        <v>68</v>
      </c>
      <c r="C677" s="77">
        <v>8</v>
      </c>
      <c r="D677" s="77">
        <v>2018</v>
      </c>
      <c r="E677" s="77">
        <v>0</v>
      </c>
      <c r="F677" s="77" t="str">
        <f t="shared" si="7"/>
        <v>August</v>
      </c>
    </row>
    <row r="678" spans="1:6" x14ac:dyDescent="0.15">
      <c r="A678" s="77" t="s">
        <v>206</v>
      </c>
      <c r="B678" s="77" t="s">
        <v>68</v>
      </c>
      <c r="C678" s="77">
        <v>9</v>
      </c>
      <c r="D678" s="77">
        <v>2018</v>
      </c>
      <c r="E678" s="77">
        <v>2</v>
      </c>
      <c r="F678" s="77" t="str">
        <f t="shared" si="7"/>
        <v>September</v>
      </c>
    </row>
    <row r="679" spans="1:6" x14ac:dyDescent="0.15">
      <c r="A679" s="77" t="s">
        <v>206</v>
      </c>
      <c r="B679" s="77" t="s">
        <v>68</v>
      </c>
      <c r="C679" s="77">
        <v>10</v>
      </c>
      <c r="D679" s="77">
        <v>2018</v>
      </c>
      <c r="E679" s="77">
        <v>3</v>
      </c>
      <c r="F679" s="77" t="str">
        <f t="shared" si="7"/>
        <v>October</v>
      </c>
    </row>
    <row r="680" spans="1:6" x14ac:dyDescent="0.15">
      <c r="A680" s="77" t="s">
        <v>206</v>
      </c>
      <c r="B680" s="77" t="s">
        <v>68</v>
      </c>
      <c r="C680" s="77">
        <v>11</v>
      </c>
      <c r="D680" s="77">
        <v>2018</v>
      </c>
      <c r="E680" s="77">
        <v>0</v>
      </c>
      <c r="F680" s="77" t="str">
        <f t="shared" si="7"/>
        <v>November</v>
      </c>
    </row>
    <row r="681" spans="1:6" x14ac:dyDescent="0.15">
      <c r="A681" s="77" t="s">
        <v>206</v>
      </c>
      <c r="B681" s="77" t="s">
        <v>68</v>
      </c>
      <c r="C681" s="77">
        <v>12</v>
      </c>
      <c r="D681" s="77">
        <v>2018</v>
      </c>
      <c r="E681" s="77">
        <v>0</v>
      </c>
      <c r="F681" s="77" t="str">
        <f t="shared" si="7"/>
        <v>December</v>
      </c>
    </row>
    <row r="682" spans="1:6" x14ac:dyDescent="0.15">
      <c r="A682" s="77" t="s">
        <v>206</v>
      </c>
      <c r="B682" s="77" t="s">
        <v>68</v>
      </c>
      <c r="C682" s="77">
        <v>1</v>
      </c>
      <c r="D682" s="77">
        <v>2019</v>
      </c>
      <c r="E682" s="77">
        <v>0</v>
      </c>
      <c r="F682" s="77" t="str">
        <f t="shared" si="7"/>
        <v>January</v>
      </c>
    </row>
    <row r="683" spans="1:6" x14ac:dyDescent="0.15">
      <c r="A683" s="77" t="s">
        <v>206</v>
      </c>
      <c r="B683" s="77" t="s">
        <v>68</v>
      </c>
      <c r="C683" s="77">
        <v>2</v>
      </c>
      <c r="D683" s="77">
        <v>2019</v>
      </c>
      <c r="E683" s="77">
        <v>0</v>
      </c>
      <c r="F683" s="77" t="str">
        <f t="shared" si="7"/>
        <v>February</v>
      </c>
    </row>
    <row r="684" spans="1:6" x14ac:dyDescent="0.15">
      <c r="A684" s="77" t="s">
        <v>206</v>
      </c>
      <c r="B684" s="77" t="s">
        <v>68</v>
      </c>
      <c r="C684" s="77">
        <v>3</v>
      </c>
      <c r="D684" s="77">
        <v>2019</v>
      </c>
      <c r="E684" s="77">
        <v>0</v>
      </c>
      <c r="F684" s="77" t="str">
        <f t="shared" si="7"/>
        <v>March</v>
      </c>
    </row>
    <row r="685" spans="1:6" x14ac:dyDescent="0.15">
      <c r="A685" s="77" t="s">
        <v>206</v>
      </c>
      <c r="B685" s="77" t="s">
        <v>68</v>
      </c>
      <c r="C685" s="77">
        <v>4</v>
      </c>
      <c r="D685" s="77">
        <v>2019</v>
      </c>
      <c r="E685" s="77">
        <v>0</v>
      </c>
      <c r="F685" s="77" t="str">
        <f t="shared" si="7"/>
        <v>April</v>
      </c>
    </row>
    <row r="686" spans="1:6" x14ac:dyDescent="0.15">
      <c r="A686" s="77" t="s">
        <v>206</v>
      </c>
      <c r="B686" s="77" t="s">
        <v>68</v>
      </c>
      <c r="C686" s="77">
        <v>5</v>
      </c>
      <c r="D686" s="77">
        <v>2019</v>
      </c>
      <c r="E686" s="77">
        <v>28</v>
      </c>
      <c r="F686" s="77" t="str">
        <f t="shared" si="7"/>
        <v>May</v>
      </c>
    </row>
    <row r="687" spans="1:6" x14ac:dyDescent="0.15">
      <c r="A687" s="77" t="s">
        <v>206</v>
      </c>
      <c r="B687" s="77" t="s">
        <v>68</v>
      </c>
      <c r="C687" s="77">
        <v>6</v>
      </c>
      <c r="D687" s="77">
        <v>2019</v>
      </c>
      <c r="E687" s="77">
        <v>4</v>
      </c>
      <c r="F687" s="77" t="str">
        <f t="shared" si="7"/>
        <v>June</v>
      </c>
    </row>
    <row r="688" spans="1:6" x14ac:dyDescent="0.15">
      <c r="A688" s="77" t="s">
        <v>206</v>
      </c>
      <c r="B688" s="77" t="s">
        <v>68</v>
      </c>
      <c r="C688" s="77">
        <v>7</v>
      </c>
      <c r="D688" s="77">
        <v>2019</v>
      </c>
      <c r="E688" s="77">
        <v>0</v>
      </c>
      <c r="F688" s="77" t="str">
        <f t="shared" si="7"/>
        <v>July</v>
      </c>
    </row>
    <row r="689" spans="1:6" x14ac:dyDescent="0.15">
      <c r="A689" s="77" t="s">
        <v>206</v>
      </c>
      <c r="B689" s="77" t="s">
        <v>68</v>
      </c>
      <c r="C689" s="77">
        <v>8</v>
      </c>
      <c r="D689" s="77">
        <v>2019</v>
      </c>
      <c r="E689" s="77">
        <v>8</v>
      </c>
      <c r="F689" s="77" t="str">
        <f t="shared" si="7"/>
        <v>August</v>
      </c>
    </row>
    <row r="690" spans="1:6" x14ac:dyDescent="0.15">
      <c r="A690" s="77" t="s">
        <v>206</v>
      </c>
      <c r="B690" s="77" t="s">
        <v>68</v>
      </c>
      <c r="C690" s="77">
        <v>9</v>
      </c>
      <c r="D690" s="77">
        <v>2019</v>
      </c>
      <c r="E690" s="77">
        <v>11</v>
      </c>
      <c r="F690" s="77" t="str">
        <f t="shared" si="7"/>
        <v>September</v>
      </c>
    </row>
    <row r="691" spans="1:6" x14ac:dyDescent="0.15">
      <c r="A691" s="77" t="s">
        <v>206</v>
      </c>
      <c r="B691" s="77" t="s">
        <v>68</v>
      </c>
      <c r="C691" s="77">
        <v>10</v>
      </c>
      <c r="D691" s="77">
        <v>2019</v>
      </c>
      <c r="E691" s="77">
        <v>15</v>
      </c>
      <c r="F691" s="77" t="str">
        <f t="shared" si="7"/>
        <v>October</v>
      </c>
    </row>
    <row r="692" spans="1:6" x14ac:dyDescent="0.15">
      <c r="A692" s="77" t="s">
        <v>207</v>
      </c>
      <c r="B692" s="77" t="s">
        <v>76</v>
      </c>
      <c r="C692" s="77">
        <v>1</v>
      </c>
      <c r="D692" s="77">
        <v>2016</v>
      </c>
      <c r="E692" s="77">
        <v>110</v>
      </c>
      <c r="F692" s="77" t="str">
        <f t="shared" si="7"/>
        <v>January</v>
      </c>
    </row>
    <row r="693" spans="1:6" x14ac:dyDescent="0.15">
      <c r="A693" s="77" t="s">
        <v>207</v>
      </c>
      <c r="B693" s="77" t="s">
        <v>76</v>
      </c>
      <c r="C693" s="77">
        <v>2</v>
      </c>
      <c r="D693" s="77">
        <v>2016</v>
      </c>
      <c r="E693" s="77">
        <v>76</v>
      </c>
      <c r="F693" s="77" t="str">
        <f t="shared" si="7"/>
        <v>February</v>
      </c>
    </row>
    <row r="694" spans="1:6" x14ac:dyDescent="0.15">
      <c r="A694" s="77" t="s">
        <v>207</v>
      </c>
      <c r="B694" s="77" t="s">
        <v>76</v>
      </c>
      <c r="C694" s="77">
        <v>3</v>
      </c>
      <c r="D694" s="77">
        <v>2016</v>
      </c>
      <c r="E694" s="77">
        <v>113</v>
      </c>
      <c r="F694" s="77" t="str">
        <f t="shared" si="7"/>
        <v>March</v>
      </c>
    </row>
    <row r="695" spans="1:6" x14ac:dyDescent="0.15">
      <c r="A695" s="77" t="s">
        <v>207</v>
      </c>
      <c r="B695" s="77" t="s">
        <v>76</v>
      </c>
      <c r="C695" s="77">
        <v>4</v>
      </c>
      <c r="D695" s="77">
        <v>2016</v>
      </c>
      <c r="E695" s="77">
        <v>391</v>
      </c>
      <c r="F695" s="77" t="str">
        <f t="shared" si="7"/>
        <v>April</v>
      </c>
    </row>
    <row r="696" spans="1:6" x14ac:dyDescent="0.15">
      <c r="A696" s="77" t="s">
        <v>207</v>
      </c>
      <c r="B696" s="77" t="s">
        <v>76</v>
      </c>
      <c r="C696" s="77">
        <v>5</v>
      </c>
      <c r="D696" s="77">
        <v>2016</v>
      </c>
      <c r="E696" s="77">
        <v>322</v>
      </c>
      <c r="F696" s="77" t="str">
        <f t="shared" si="7"/>
        <v>May</v>
      </c>
    </row>
    <row r="697" spans="1:6" x14ac:dyDescent="0.15">
      <c r="A697" s="77" t="s">
        <v>207</v>
      </c>
      <c r="B697" s="77" t="s">
        <v>76</v>
      </c>
      <c r="C697" s="77">
        <v>6</v>
      </c>
      <c r="D697" s="77">
        <v>2016</v>
      </c>
      <c r="E697" s="77">
        <v>633</v>
      </c>
      <c r="F697" s="77" t="str">
        <f t="shared" si="7"/>
        <v>June</v>
      </c>
    </row>
    <row r="698" spans="1:6" x14ac:dyDescent="0.15">
      <c r="A698" s="77" t="s">
        <v>207</v>
      </c>
      <c r="B698" s="77" t="s">
        <v>76</v>
      </c>
      <c r="C698" s="77">
        <v>7</v>
      </c>
      <c r="D698" s="77">
        <v>2016</v>
      </c>
      <c r="E698" s="77">
        <v>893</v>
      </c>
      <c r="F698" s="77" t="str">
        <f t="shared" si="7"/>
        <v>July</v>
      </c>
    </row>
    <row r="699" spans="1:6" x14ac:dyDescent="0.15">
      <c r="A699" s="77" t="s">
        <v>207</v>
      </c>
      <c r="B699" s="77" t="s">
        <v>76</v>
      </c>
      <c r="C699" s="77">
        <v>8</v>
      </c>
      <c r="D699" s="77">
        <v>2016</v>
      </c>
      <c r="E699" s="77">
        <v>517</v>
      </c>
      <c r="F699" s="77" t="str">
        <f t="shared" si="7"/>
        <v>August</v>
      </c>
    </row>
    <row r="700" spans="1:6" x14ac:dyDescent="0.15">
      <c r="A700" s="77" t="s">
        <v>207</v>
      </c>
      <c r="B700" s="77" t="s">
        <v>76</v>
      </c>
      <c r="C700" s="77">
        <v>9</v>
      </c>
      <c r="D700" s="77">
        <v>2016</v>
      </c>
      <c r="E700" s="77">
        <v>54</v>
      </c>
      <c r="F700" s="77" t="str">
        <f t="shared" si="7"/>
        <v>September</v>
      </c>
    </row>
    <row r="701" spans="1:6" x14ac:dyDescent="0.15">
      <c r="A701" s="77" t="s">
        <v>207</v>
      </c>
      <c r="B701" s="77" t="s">
        <v>76</v>
      </c>
      <c r="C701" s="77">
        <v>10</v>
      </c>
      <c r="D701" s="77">
        <v>2016</v>
      </c>
      <c r="E701" s="77">
        <v>162</v>
      </c>
      <c r="F701" s="77" t="str">
        <f t="shared" si="7"/>
        <v>October</v>
      </c>
    </row>
    <row r="702" spans="1:6" x14ac:dyDescent="0.15">
      <c r="A702" s="77" t="s">
        <v>207</v>
      </c>
      <c r="B702" s="77" t="s">
        <v>76</v>
      </c>
      <c r="C702" s="77">
        <v>11</v>
      </c>
      <c r="D702" s="77">
        <v>2016</v>
      </c>
      <c r="E702" s="77">
        <v>114</v>
      </c>
      <c r="F702" s="77" t="str">
        <f t="shared" si="7"/>
        <v>November</v>
      </c>
    </row>
    <row r="703" spans="1:6" x14ac:dyDescent="0.15">
      <c r="A703" s="77" t="s">
        <v>207</v>
      </c>
      <c r="B703" s="77" t="s">
        <v>76</v>
      </c>
      <c r="C703" s="77">
        <v>12</v>
      </c>
      <c r="D703" s="77">
        <v>2016</v>
      </c>
      <c r="E703" s="77">
        <v>62</v>
      </c>
      <c r="F703" s="77" t="str">
        <f t="shared" si="7"/>
        <v>December</v>
      </c>
    </row>
    <row r="704" spans="1:6" x14ac:dyDescent="0.15">
      <c r="A704" s="77" t="s">
        <v>207</v>
      </c>
      <c r="B704" s="77" t="s">
        <v>76</v>
      </c>
      <c r="C704" s="77">
        <v>1</v>
      </c>
      <c r="D704" s="77">
        <v>2017</v>
      </c>
      <c r="E704" s="77">
        <v>21</v>
      </c>
      <c r="F704" s="77" t="str">
        <f t="shared" si="7"/>
        <v>January</v>
      </c>
    </row>
    <row r="705" spans="1:6" x14ac:dyDescent="0.15">
      <c r="A705" s="77" t="s">
        <v>207</v>
      </c>
      <c r="B705" s="77" t="s">
        <v>76</v>
      </c>
      <c r="C705" s="77">
        <v>2</v>
      </c>
      <c r="D705" s="77">
        <v>2017</v>
      </c>
      <c r="E705" s="77">
        <v>30</v>
      </c>
      <c r="F705" s="77" t="str">
        <f t="shared" si="7"/>
        <v>February</v>
      </c>
    </row>
    <row r="706" spans="1:6" x14ac:dyDescent="0.15">
      <c r="A706" s="77" t="s">
        <v>207</v>
      </c>
      <c r="B706" s="77" t="s">
        <v>76</v>
      </c>
      <c r="C706" s="77">
        <v>3</v>
      </c>
      <c r="D706" s="77">
        <v>2017</v>
      </c>
      <c r="E706" s="77">
        <v>64</v>
      </c>
      <c r="F706" s="77" t="str">
        <f t="shared" ref="F706:F769" si="8">TEXT(DATE(2000,C706,1),"MMMM")</f>
        <v>March</v>
      </c>
    </row>
    <row r="707" spans="1:6" x14ac:dyDescent="0.15">
      <c r="A707" s="77" t="s">
        <v>207</v>
      </c>
      <c r="B707" s="77" t="s">
        <v>76</v>
      </c>
      <c r="C707" s="77">
        <v>4</v>
      </c>
      <c r="D707" s="77">
        <v>2017</v>
      </c>
      <c r="E707" s="77">
        <v>114</v>
      </c>
      <c r="F707" s="77" t="str">
        <f t="shared" si="8"/>
        <v>April</v>
      </c>
    </row>
    <row r="708" spans="1:6" x14ac:dyDescent="0.15">
      <c r="A708" s="77" t="s">
        <v>207</v>
      </c>
      <c r="B708" s="77" t="s">
        <v>76</v>
      </c>
      <c r="C708" s="77">
        <v>5</v>
      </c>
      <c r="D708" s="77">
        <v>2017</v>
      </c>
      <c r="E708" s="77">
        <v>185</v>
      </c>
      <c r="F708" s="77" t="str">
        <f t="shared" si="8"/>
        <v>May</v>
      </c>
    </row>
    <row r="709" spans="1:6" x14ac:dyDescent="0.15">
      <c r="A709" s="77" t="s">
        <v>207</v>
      </c>
      <c r="B709" s="77" t="s">
        <v>76</v>
      </c>
      <c r="C709" s="77">
        <v>6</v>
      </c>
      <c r="D709" s="77">
        <v>2017</v>
      </c>
      <c r="E709" s="77">
        <v>151</v>
      </c>
      <c r="F709" s="77" t="str">
        <f t="shared" si="8"/>
        <v>June</v>
      </c>
    </row>
    <row r="710" spans="1:6" x14ac:dyDescent="0.15">
      <c r="A710" s="77" t="s">
        <v>207</v>
      </c>
      <c r="B710" s="77" t="s">
        <v>76</v>
      </c>
      <c r="C710" s="77">
        <v>7</v>
      </c>
      <c r="D710" s="77">
        <v>2017</v>
      </c>
      <c r="E710" s="77">
        <v>75</v>
      </c>
      <c r="F710" s="77" t="str">
        <f t="shared" si="8"/>
        <v>July</v>
      </c>
    </row>
    <row r="711" spans="1:6" x14ac:dyDescent="0.15">
      <c r="A711" s="77" t="s">
        <v>207</v>
      </c>
      <c r="B711" s="77" t="s">
        <v>76</v>
      </c>
      <c r="C711" s="77">
        <v>8</v>
      </c>
      <c r="D711" s="77">
        <v>2017</v>
      </c>
      <c r="E711" s="77">
        <v>13</v>
      </c>
      <c r="F711" s="77" t="str">
        <f t="shared" si="8"/>
        <v>August</v>
      </c>
    </row>
    <row r="712" spans="1:6" x14ac:dyDescent="0.15">
      <c r="A712" s="77" t="s">
        <v>207</v>
      </c>
      <c r="B712" s="77" t="s">
        <v>76</v>
      </c>
      <c r="C712" s="77">
        <v>9</v>
      </c>
      <c r="D712" s="77">
        <v>2017</v>
      </c>
      <c r="E712" s="77">
        <v>26</v>
      </c>
      <c r="F712" s="77" t="str">
        <f t="shared" si="8"/>
        <v>September</v>
      </c>
    </row>
    <row r="713" spans="1:6" x14ac:dyDescent="0.15">
      <c r="A713" s="77" t="s">
        <v>207</v>
      </c>
      <c r="B713" s="77" t="s">
        <v>76</v>
      </c>
      <c r="C713" s="77">
        <v>10</v>
      </c>
      <c r="D713" s="77">
        <v>2017</v>
      </c>
      <c r="E713" s="77">
        <v>11</v>
      </c>
      <c r="F713" s="77" t="str">
        <f t="shared" si="8"/>
        <v>October</v>
      </c>
    </row>
    <row r="714" spans="1:6" x14ac:dyDescent="0.15">
      <c r="A714" s="77" t="s">
        <v>207</v>
      </c>
      <c r="B714" s="77" t="s">
        <v>76</v>
      </c>
      <c r="C714" s="77">
        <v>11</v>
      </c>
      <c r="D714" s="77">
        <v>2017</v>
      </c>
      <c r="E714" s="77">
        <v>39</v>
      </c>
      <c r="F714" s="77" t="str">
        <f t="shared" si="8"/>
        <v>November</v>
      </c>
    </row>
    <row r="715" spans="1:6" x14ac:dyDescent="0.15">
      <c r="A715" s="77" t="s">
        <v>207</v>
      </c>
      <c r="B715" s="77" t="s">
        <v>76</v>
      </c>
      <c r="C715" s="77">
        <v>12</v>
      </c>
      <c r="D715" s="77">
        <v>2017</v>
      </c>
      <c r="E715" s="77">
        <v>23</v>
      </c>
      <c r="F715" s="77" t="str">
        <f t="shared" si="8"/>
        <v>December</v>
      </c>
    </row>
    <row r="716" spans="1:6" x14ac:dyDescent="0.15">
      <c r="A716" s="77" t="s">
        <v>207</v>
      </c>
      <c r="B716" s="77" t="s">
        <v>76</v>
      </c>
      <c r="C716" s="77">
        <v>1</v>
      </c>
      <c r="D716" s="77">
        <v>2018</v>
      </c>
      <c r="E716" s="77">
        <v>22</v>
      </c>
      <c r="F716" s="77" t="str">
        <f t="shared" si="8"/>
        <v>January</v>
      </c>
    </row>
    <row r="717" spans="1:6" x14ac:dyDescent="0.15">
      <c r="A717" s="77" t="s">
        <v>207</v>
      </c>
      <c r="B717" s="77" t="s">
        <v>76</v>
      </c>
      <c r="C717" s="77">
        <v>2</v>
      </c>
      <c r="D717" s="77">
        <v>2018</v>
      </c>
      <c r="E717" s="77">
        <v>6</v>
      </c>
      <c r="F717" s="77" t="str">
        <f t="shared" si="8"/>
        <v>February</v>
      </c>
    </row>
    <row r="718" spans="1:6" x14ac:dyDescent="0.15">
      <c r="A718" s="77" t="s">
        <v>207</v>
      </c>
      <c r="B718" s="77" t="s">
        <v>76</v>
      </c>
      <c r="C718" s="77">
        <v>3</v>
      </c>
      <c r="D718" s="77">
        <v>2018</v>
      </c>
      <c r="E718" s="77">
        <v>6</v>
      </c>
      <c r="F718" s="77" t="str">
        <f t="shared" si="8"/>
        <v>March</v>
      </c>
    </row>
    <row r="719" spans="1:6" x14ac:dyDescent="0.15">
      <c r="A719" s="77" t="s">
        <v>207</v>
      </c>
      <c r="B719" s="77" t="s">
        <v>76</v>
      </c>
      <c r="C719" s="77">
        <v>4</v>
      </c>
      <c r="D719" s="77">
        <v>2018</v>
      </c>
      <c r="E719" s="77">
        <v>11</v>
      </c>
      <c r="F719" s="77" t="str">
        <f t="shared" si="8"/>
        <v>April</v>
      </c>
    </row>
    <row r="720" spans="1:6" x14ac:dyDescent="0.15">
      <c r="A720" s="77" t="s">
        <v>207</v>
      </c>
      <c r="B720" s="77" t="s">
        <v>76</v>
      </c>
      <c r="C720" s="77">
        <v>5</v>
      </c>
      <c r="D720" s="77">
        <v>2018</v>
      </c>
      <c r="E720" s="77">
        <v>30</v>
      </c>
      <c r="F720" s="77" t="str">
        <f t="shared" si="8"/>
        <v>May</v>
      </c>
    </row>
    <row r="721" spans="1:6" x14ac:dyDescent="0.15">
      <c r="A721" s="77" t="s">
        <v>207</v>
      </c>
      <c r="B721" s="77" t="s">
        <v>76</v>
      </c>
      <c r="C721" s="77">
        <v>6</v>
      </c>
      <c r="D721" s="77">
        <v>2018</v>
      </c>
      <c r="E721" s="77">
        <v>0</v>
      </c>
      <c r="F721" s="77" t="str">
        <f t="shared" si="8"/>
        <v>June</v>
      </c>
    </row>
    <row r="722" spans="1:6" x14ac:dyDescent="0.15">
      <c r="A722" s="77" t="s">
        <v>207</v>
      </c>
      <c r="B722" s="77" t="s">
        <v>76</v>
      </c>
      <c r="C722" s="77">
        <v>7</v>
      </c>
      <c r="D722" s="77">
        <v>2018</v>
      </c>
      <c r="E722" s="77">
        <v>0</v>
      </c>
      <c r="F722" s="77" t="str">
        <f t="shared" si="8"/>
        <v>July</v>
      </c>
    </row>
    <row r="723" spans="1:6" x14ac:dyDescent="0.15">
      <c r="A723" s="77" t="s">
        <v>207</v>
      </c>
      <c r="B723" s="77" t="s">
        <v>76</v>
      </c>
      <c r="C723" s="77">
        <v>8</v>
      </c>
      <c r="D723" s="77">
        <v>2018</v>
      </c>
      <c r="E723" s="77">
        <v>0</v>
      </c>
      <c r="F723" s="77" t="str">
        <f t="shared" si="8"/>
        <v>August</v>
      </c>
    </row>
    <row r="724" spans="1:6" x14ac:dyDescent="0.15">
      <c r="A724" s="77" t="s">
        <v>207</v>
      </c>
      <c r="B724" s="77" t="s">
        <v>76</v>
      </c>
      <c r="C724" s="77">
        <v>9</v>
      </c>
      <c r="D724" s="77">
        <v>2018</v>
      </c>
      <c r="E724" s="77">
        <v>1</v>
      </c>
      <c r="F724" s="77" t="str">
        <f t="shared" si="8"/>
        <v>September</v>
      </c>
    </row>
    <row r="725" spans="1:6" x14ac:dyDescent="0.15">
      <c r="A725" s="77" t="s">
        <v>207</v>
      </c>
      <c r="B725" s="77" t="s">
        <v>76</v>
      </c>
      <c r="C725" s="77">
        <v>10</v>
      </c>
      <c r="D725" s="77">
        <v>2018</v>
      </c>
      <c r="E725" s="77">
        <v>1</v>
      </c>
      <c r="F725" s="77" t="str">
        <f t="shared" si="8"/>
        <v>October</v>
      </c>
    </row>
    <row r="726" spans="1:6" x14ac:dyDescent="0.15">
      <c r="A726" s="77" t="s">
        <v>207</v>
      </c>
      <c r="B726" s="77" t="s">
        <v>76</v>
      </c>
      <c r="C726" s="77">
        <v>11</v>
      </c>
      <c r="D726" s="77">
        <v>2018</v>
      </c>
      <c r="E726" s="77">
        <v>0</v>
      </c>
      <c r="F726" s="77" t="str">
        <f t="shared" si="8"/>
        <v>November</v>
      </c>
    </row>
    <row r="727" spans="1:6" x14ac:dyDescent="0.15">
      <c r="A727" s="77" t="s">
        <v>207</v>
      </c>
      <c r="B727" s="77" t="s">
        <v>76</v>
      </c>
      <c r="C727" s="77">
        <v>12</v>
      </c>
      <c r="D727" s="77">
        <v>2018</v>
      </c>
      <c r="E727" s="77">
        <v>0</v>
      </c>
      <c r="F727" s="77" t="str">
        <f t="shared" si="8"/>
        <v>December</v>
      </c>
    </row>
    <row r="728" spans="1:6" x14ac:dyDescent="0.15">
      <c r="A728" s="77" t="s">
        <v>207</v>
      </c>
      <c r="B728" s="77" t="s">
        <v>76</v>
      </c>
      <c r="C728" s="77">
        <v>1</v>
      </c>
      <c r="D728" s="77">
        <v>2019</v>
      </c>
      <c r="E728" s="77">
        <v>0</v>
      </c>
      <c r="F728" s="77" t="str">
        <f t="shared" si="8"/>
        <v>January</v>
      </c>
    </row>
    <row r="729" spans="1:6" x14ac:dyDescent="0.15">
      <c r="A729" s="77" t="s">
        <v>207</v>
      </c>
      <c r="B729" s="77" t="s">
        <v>76</v>
      </c>
      <c r="C729" s="77">
        <v>2</v>
      </c>
      <c r="D729" s="77">
        <v>2019</v>
      </c>
      <c r="E729" s="77">
        <v>0</v>
      </c>
      <c r="F729" s="77" t="str">
        <f t="shared" si="8"/>
        <v>February</v>
      </c>
    </row>
    <row r="730" spans="1:6" x14ac:dyDescent="0.15">
      <c r="A730" s="77" t="s">
        <v>207</v>
      </c>
      <c r="B730" s="77" t="s">
        <v>76</v>
      </c>
      <c r="C730" s="77">
        <v>3</v>
      </c>
      <c r="D730" s="77">
        <v>2019</v>
      </c>
      <c r="E730" s="77">
        <v>0</v>
      </c>
      <c r="F730" s="77" t="str">
        <f t="shared" si="8"/>
        <v>March</v>
      </c>
    </row>
    <row r="731" spans="1:6" x14ac:dyDescent="0.15">
      <c r="A731" s="77" t="s">
        <v>207</v>
      </c>
      <c r="B731" s="77" t="s">
        <v>76</v>
      </c>
      <c r="C731" s="77">
        <v>4</v>
      </c>
      <c r="D731" s="77">
        <v>2019</v>
      </c>
      <c r="E731" s="77">
        <v>0</v>
      </c>
      <c r="F731" s="77" t="str">
        <f t="shared" si="8"/>
        <v>April</v>
      </c>
    </row>
    <row r="732" spans="1:6" x14ac:dyDescent="0.15">
      <c r="A732" s="77" t="s">
        <v>207</v>
      </c>
      <c r="B732" s="77" t="s">
        <v>76</v>
      </c>
      <c r="C732" s="77">
        <v>5</v>
      </c>
      <c r="D732" s="77">
        <v>2019</v>
      </c>
      <c r="E732" s="77">
        <v>0</v>
      </c>
      <c r="F732" s="77" t="str">
        <f t="shared" si="8"/>
        <v>May</v>
      </c>
    </row>
    <row r="733" spans="1:6" x14ac:dyDescent="0.15">
      <c r="A733" s="77" t="s">
        <v>207</v>
      </c>
      <c r="B733" s="77" t="s">
        <v>76</v>
      </c>
      <c r="C733" s="77">
        <v>6</v>
      </c>
      <c r="D733" s="77">
        <v>2019</v>
      </c>
      <c r="E733" s="77">
        <v>0</v>
      </c>
      <c r="F733" s="77" t="str">
        <f t="shared" si="8"/>
        <v>June</v>
      </c>
    </row>
    <row r="734" spans="1:6" x14ac:dyDescent="0.15">
      <c r="A734" s="77" t="s">
        <v>207</v>
      </c>
      <c r="B734" s="77" t="s">
        <v>76</v>
      </c>
      <c r="C734" s="77">
        <v>7</v>
      </c>
      <c r="D734" s="77">
        <v>2019</v>
      </c>
      <c r="E734" s="77">
        <v>0</v>
      </c>
      <c r="F734" s="77" t="str">
        <f t="shared" si="8"/>
        <v>July</v>
      </c>
    </row>
    <row r="735" spans="1:6" x14ac:dyDescent="0.15">
      <c r="A735" s="77" t="s">
        <v>207</v>
      </c>
      <c r="B735" s="77" t="s">
        <v>76</v>
      </c>
      <c r="C735" s="77">
        <v>8</v>
      </c>
      <c r="D735" s="77">
        <v>2019</v>
      </c>
      <c r="E735" s="77">
        <v>19</v>
      </c>
      <c r="F735" s="77" t="str">
        <f t="shared" si="8"/>
        <v>August</v>
      </c>
    </row>
    <row r="736" spans="1:6" x14ac:dyDescent="0.15">
      <c r="A736" s="77" t="s">
        <v>207</v>
      </c>
      <c r="B736" s="77" t="s">
        <v>76</v>
      </c>
      <c r="C736" s="77">
        <v>9</v>
      </c>
      <c r="D736" s="77">
        <v>2019</v>
      </c>
      <c r="E736" s="77">
        <v>0</v>
      </c>
      <c r="F736" s="77" t="str">
        <f t="shared" si="8"/>
        <v>September</v>
      </c>
    </row>
    <row r="737" spans="1:6" x14ac:dyDescent="0.15">
      <c r="A737" s="77" t="s">
        <v>207</v>
      </c>
      <c r="B737" s="77" t="s">
        <v>76</v>
      </c>
      <c r="C737" s="77">
        <v>10</v>
      </c>
      <c r="D737" s="77">
        <v>2019</v>
      </c>
      <c r="E737" s="77">
        <v>12</v>
      </c>
      <c r="F737" s="77" t="str">
        <f t="shared" si="8"/>
        <v>October</v>
      </c>
    </row>
    <row r="738" spans="1:6" x14ac:dyDescent="0.15">
      <c r="A738" s="77" t="s">
        <v>208</v>
      </c>
      <c r="B738" s="77" t="s">
        <v>65</v>
      </c>
      <c r="C738" s="77">
        <v>1</v>
      </c>
      <c r="D738" s="77">
        <v>2016</v>
      </c>
      <c r="E738" s="77">
        <v>0</v>
      </c>
      <c r="F738" s="77" t="str">
        <f t="shared" si="8"/>
        <v>January</v>
      </c>
    </row>
    <row r="739" spans="1:6" x14ac:dyDescent="0.15">
      <c r="A739" s="77" t="s">
        <v>208</v>
      </c>
      <c r="B739" s="77" t="s">
        <v>65</v>
      </c>
      <c r="C739" s="77">
        <v>2</v>
      </c>
      <c r="D739" s="77">
        <v>2016</v>
      </c>
      <c r="E739" s="77">
        <v>0</v>
      </c>
      <c r="F739" s="77" t="str">
        <f t="shared" si="8"/>
        <v>February</v>
      </c>
    </row>
    <row r="740" spans="1:6" x14ac:dyDescent="0.15">
      <c r="A740" s="77" t="s">
        <v>208</v>
      </c>
      <c r="B740" s="77" t="s">
        <v>65</v>
      </c>
      <c r="C740" s="77">
        <v>3</v>
      </c>
      <c r="D740" s="77">
        <v>2016</v>
      </c>
      <c r="E740" s="77">
        <v>1</v>
      </c>
      <c r="F740" s="77" t="str">
        <f t="shared" si="8"/>
        <v>March</v>
      </c>
    </row>
    <row r="741" spans="1:6" x14ac:dyDescent="0.15">
      <c r="A741" s="77" t="s">
        <v>208</v>
      </c>
      <c r="B741" s="77" t="s">
        <v>65</v>
      </c>
      <c r="C741" s="77">
        <v>4</v>
      </c>
      <c r="D741" s="77">
        <v>2016</v>
      </c>
      <c r="E741" s="77">
        <v>2</v>
      </c>
      <c r="F741" s="77" t="str">
        <f t="shared" si="8"/>
        <v>April</v>
      </c>
    </row>
    <row r="742" spans="1:6" x14ac:dyDescent="0.15">
      <c r="A742" s="77" t="s">
        <v>208</v>
      </c>
      <c r="B742" s="77" t="s">
        <v>65</v>
      </c>
      <c r="C742" s="77">
        <v>5</v>
      </c>
      <c r="D742" s="77">
        <v>2016</v>
      </c>
      <c r="E742" s="77">
        <v>7</v>
      </c>
      <c r="F742" s="77" t="str">
        <f t="shared" si="8"/>
        <v>May</v>
      </c>
    </row>
    <row r="743" spans="1:6" x14ac:dyDescent="0.15">
      <c r="A743" s="77" t="s">
        <v>208</v>
      </c>
      <c r="B743" s="77" t="s">
        <v>65</v>
      </c>
      <c r="C743" s="77">
        <v>6</v>
      </c>
      <c r="D743" s="77">
        <v>2016</v>
      </c>
      <c r="E743" s="77">
        <v>562</v>
      </c>
      <c r="F743" s="77" t="str">
        <f t="shared" si="8"/>
        <v>June</v>
      </c>
    </row>
    <row r="744" spans="1:6" x14ac:dyDescent="0.15">
      <c r="A744" s="77" t="s">
        <v>208</v>
      </c>
      <c r="B744" s="77" t="s">
        <v>65</v>
      </c>
      <c r="C744" s="77">
        <v>7</v>
      </c>
      <c r="D744" s="77">
        <v>2016</v>
      </c>
      <c r="E744" s="77">
        <v>2252</v>
      </c>
      <c r="F744" s="77" t="str">
        <f t="shared" si="8"/>
        <v>July</v>
      </c>
    </row>
    <row r="745" spans="1:6" x14ac:dyDescent="0.15">
      <c r="A745" s="77" t="s">
        <v>208</v>
      </c>
      <c r="B745" s="77" t="s">
        <v>65</v>
      </c>
      <c r="C745" s="77">
        <v>8</v>
      </c>
      <c r="D745" s="77">
        <v>2016</v>
      </c>
      <c r="E745" s="77">
        <v>1684</v>
      </c>
      <c r="F745" s="77" t="str">
        <f t="shared" si="8"/>
        <v>August</v>
      </c>
    </row>
    <row r="746" spans="1:6" x14ac:dyDescent="0.15">
      <c r="A746" s="77" t="s">
        <v>208</v>
      </c>
      <c r="B746" s="77" t="s">
        <v>65</v>
      </c>
      <c r="C746" s="77">
        <v>9</v>
      </c>
      <c r="D746" s="77">
        <v>2016</v>
      </c>
      <c r="E746" s="77">
        <v>1310</v>
      </c>
      <c r="F746" s="77" t="str">
        <f t="shared" si="8"/>
        <v>September</v>
      </c>
    </row>
    <row r="747" spans="1:6" x14ac:dyDescent="0.15">
      <c r="A747" s="77" t="s">
        <v>208</v>
      </c>
      <c r="B747" s="77" t="s">
        <v>65</v>
      </c>
      <c r="C747" s="77">
        <v>10</v>
      </c>
      <c r="D747" s="77">
        <v>2016</v>
      </c>
      <c r="E747" s="77">
        <v>1509</v>
      </c>
      <c r="F747" s="77" t="str">
        <f t="shared" si="8"/>
        <v>October</v>
      </c>
    </row>
    <row r="748" spans="1:6" x14ac:dyDescent="0.15">
      <c r="A748" s="77" t="s">
        <v>208</v>
      </c>
      <c r="B748" s="77" t="s">
        <v>65</v>
      </c>
      <c r="C748" s="77">
        <v>11</v>
      </c>
      <c r="D748" s="77">
        <v>2016</v>
      </c>
      <c r="E748" s="77">
        <v>251</v>
      </c>
      <c r="F748" s="77" t="str">
        <f t="shared" si="8"/>
        <v>November</v>
      </c>
    </row>
    <row r="749" spans="1:6" x14ac:dyDescent="0.15">
      <c r="A749" s="77" t="s">
        <v>208</v>
      </c>
      <c r="B749" s="77" t="s">
        <v>65</v>
      </c>
      <c r="C749" s="77">
        <v>12</v>
      </c>
      <c r="D749" s="77">
        <v>2016</v>
      </c>
      <c r="E749" s="77">
        <v>553</v>
      </c>
      <c r="F749" s="77" t="str">
        <f t="shared" si="8"/>
        <v>December</v>
      </c>
    </row>
    <row r="750" spans="1:6" x14ac:dyDescent="0.15">
      <c r="A750" s="77" t="s">
        <v>208</v>
      </c>
      <c r="B750" s="77" t="s">
        <v>65</v>
      </c>
      <c r="C750" s="77">
        <v>1</v>
      </c>
      <c r="D750" s="77">
        <v>2017</v>
      </c>
      <c r="E750" s="77">
        <v>224</v>
      </c>
      <c r="F750" s="77" t="str">
        <f t="shared" si="8"/>
        <v>January</v>
      </c>
    </row>
    <row r="751" spans="1:6" x14ac:dyDescent="0.15">
      <c r="A751" s="77" t="s">
        <v>208</v>
      </c>
      <c r="B751" s="77" t="s">
        <v>65</v>
      </c>
      <c r="C751" s="77">
        <v>2</v>
      </c>
      <c r="D751" s="77">
        <v>2017</v>
      </c>
      <c r="E751" s="77">
        <v>1079</v>
      </c>
      <c r="F751" s="77" t="str">
        <f t="shared" si="8"/>
        <v>February</v>
      </c>
    </row>
    <row r="752" spans="1:6" x14ac:dyDescent="0.15">
      <c r="A752" s="77" t="s">
        <v>208</v>
      </c>
      <c r="B752" s="77" t="s">
        <v>65</v>
      </c>
      <c r="C752" s="77">
        <v>3</v>
      </c>
      <c r="D752" s="77">
        <v>2017</v>
      </c>
      <c r="E752" s="77">
        <v>1528</v>
      </c>
      <c r="F752" s="77" t="str">
        <f t="shared" si="8"/>
        <v>March</v>
      </c>
    </row>
    <row r="753" spans="1:6" x14ac:dyDescent="0.15">
      <c r="A753" s="77" t="s">
        <v>208</v>
      </c>
      <c r="B753" s="77" t="s">
        <v>65</v>
      </c>
      <c r="C753" s="77">
        <v>4</v>
      </c>
      <c r="D753" s="77">
        <v>2017</v>
      </c>
      <c r="E753" s="77">
        <v>1814</v>
      </c>
      <c r="F753" s="77" t="str">
        <f t="shared" si="8"/>
        <v>April</v>
      </c>
    </row>
    <row r="754" spans="1:6" x14ac:dyDescent="0.15">
      <c r="A754" s="77" t="s">
        <v>208</v>
      </c>
      <c r="B754" s="77" t="s">
        <v>65</v>
      </c>
      <c r="C754" s="77">
        <v>5</v>
      </c>
      <c r="D754" s="77">
        <v>2017</v>
      </c>
      <c r="E754" s="77">
        <v>2461</v>
      </c>
      <c r="F754" s="77" t="str">
        <f t="shared" si="8"/>
        <v>May</v>
      </c>
    </row>
    <row r="755" spans="1:6" x14ac:dyDescent="0.15">
      <c r="A755" s="77" t="s">
        <v>208</v>
      </c>
      <c r="B755" s="77" t="s">
        <v>65</v>
      </c>
      <c r="C755" s="77">
        <v>6</v>
      </c>
      <c r="D755" s="77">
        <v>2017</v>
      </c>
      <c r="E755" s="77">
        <v>1135</v>
      </c>
      <c r="F755" s="77" t="str">
        <f t="shared" si="8"/>
        <v>June</v>
      </c>
    </row>
    <row r="756" spans="1:6" x14ac:dyDescent="0.15">
      <c r="A756" s="77" t="s">
        <v>208</v>
      </c>
      <c r="B756" s="77" t="s">
        <v>65</v>
      </c>
      <c r="C756" s="77">
        <v>7</v>
      </c>
      <c r="D756" s="77">
        <v>2017</v>
      </c>
      <c r="E756" s="77">
        <v>446</v>
      </c>
      <c r="F756" s="77" t="str">
        <f t="shared" si="8"/>
        <v>July</v>
      </c>
    </row>
    <row r="757" spans="1:6" x14ac:dyDescent="0.15">
      <c r="A757" s="77" t="s">
        <v>208</v>
      </c>
      <c r="B757" s="77" t="s">
        <v>65</v>
      </c>
      <c r="C757" s="77">
        <v>8</v>
      </c>
      <c r="D757" s="77">
        <v>2017</v>
      </c>
      <c r="E757" s="77">
        <v>60</v>
      </c>
      <c r="F757" s="77" t="str">
        <f t="shared" si="8"/>
        <v>August</v>
      </c>
    </row>
    <row r="758" spans="1:6" x14ac:dyDescent="0.15">
      <c r="A758" s="77" t="s">
        <v>208</v>
      </c>
      <c r="B758" s="77" t="s">
        <v>65</v>
      </c>
      <c r="C758" s="77">
        <v>9</v>
      </c>
      <c r="D758" s="77">
        <v>2017</v>
      </c>
      <c r="E758" s="77">
        <v>123</v>
      </c>
      <c r="F758" s="77" t="str">
        <f t="shared" si="8"/>
        <v>September</v>
      </c>
    </row>
    <row r="759" spans="1:6" x14ac:dyDescent="0.15">
      <c r="A759" s="77" t="s">
        <v>208</v>
      </c>
      <c r="B759" s="77" t="s">
        <v>65</v>
      </c>
      <c r="C759" s="77">
        <v>10</v>
      </c>
      <c r="D759" s="77">
        <v>2017</v>
      </c>
      <c r="E759" s="77">
        <v>26</v>
      </c>
      <c r="F759" s="77" t="str">
        <f t="shared" si="8"/>
        <v>October</v>
      </c>
    </row>
    <row r="760" spans="1:6" x14ac:dyDescent="0.15">
      <c r="A760" s="77" t="s">
        <v>208</v>
      </c>
      <c r="B760" s="77" t="s">
        <v>65</v>
      </c>
      <c r="C760" s="77">
        <v>11</v>
      </c>
      <c r="D760" s="77">
        <v>2017</v>
      </c>
      <c r="E760" s="77">
        <v>42</v>
      </c>
      <c r="F760" s="77" t="str">
        <f t="shared" si="8"/>
        <v>November</v>
      </c>
    </row>
    <row r="761" spans="1:6" x14ac:dyDescent="0.15">
      <c r="A761" s="77" t="s">
        <v>208</v>
      </c>
      <c r="B761" s="77" t="s">
        <v>65</v>
      </c>
      <c r="C761" s="77">
        <v>12</v>
      </c>
      <c r="D761" s="77">
        <v>2017</v>
      </c>
      <c r="E761" s="77">
        <v>71</v>
      </c>
      <c r="F761" s="77" t="str">
        <f t="shared" si="8"/>
        <v>December</v>
      </c>
    </row>
    <row r="762" spans="1:6" x14ac:dyDescent="0.15">
      <c r="A762" s="77" t="s">
        <v>208</v>
      </c>
      <c r="B762" s="77" t="s">
        <v>65</v>
      </c>
      <c r="C762" s="77">
        <v>1</v>
      </c>
      <c r="D762" s="77">
        <v>2018</v>
      </c>
      <c r="E762" s="77">
        <v>27</v>
      </c>
      <c r="F762" s="77" t="str">
        <f t="shared" si="8"/>
        <v>January</v>
      </c>
    </row>
    <row r="763" spans="1:6" x14ac:dyDescent="0.15">
      <c r="A763" s="77" t="s">
        <v>208</v>
      </c>
      <c r="B763" s="77" t="s">
        <v>65</v>
      </c>
      <c r="C763" s="77">
        <v>2</v>
      </c>
      <c r="D763" s="77">
        <v>2018</v>
      </c>
      <c r="E763" s="77">
        <v>7</v>
      </c>
      <c r="F763" s="77" t="str">
        <f t="shared" si="8"/>
        <v>February</v>
      </c>
    </row>
    <row r="764" spans="1:6" x14ac:dyDescent="0.15">
      <c r="A764" s="77" t="s">
        <v>208</v>
      </c>
      <c r="B764" s="77" t="s">
        <v>65</v>
      </c>
      <c r="C764" s="77">
        <v>3</v>
      </c>
      <c r="D764" s="77">
        <v>2018</v>
      </c>
      <c r="E764" s="77">
        <v>5</v>
      </c>
      <c r="F764" s="77" t="str">
        <f t="shared" si="8"/>
        <v>March</v>
      </c>
    </row>
    <row r="765" spans="1:6" x14ac:dyDescent="0.15">
      <c r="A765" s="77" t="s">
        <v>208</v>
      </c>
      <c r="B765" s="77" t="s">
        <v>65</v>
      </c>
      <c r="C765" s="77">
        <v>4</v>
      </c>
      <c r="D765" s="77">
        <v>2018</v>
      </c>
      <c r="E765" s="77">
        <v>11</v>
      </c>
      <c r="F765" s="77" t="str">
        <f t="shared" si="8"/>
        <v>April</v>
      </c>
    </row>
    <row r="766" spans="1:6" x14ac:dyDescent="0.15">
      <c r="A766" s="77" t="s">
        <v>208</v>
      </c>
      <c r="B766" s="77" t="s">
        <v>65</v>
      </c>
      <c r="C766" s="77">
        <v>5</v>
      </c>
      <c r="D766" s="77">
        <v>2018</v>
      </c>
      <c r="E766" s="77">
        <v>102</v>
      </c>
      <c r="F766" s="77" t="str">
        <f t="shared" si="8"/>
        <v>May</v>
      </c>
    </row>
    <row r="767" spans="1:6" x14ac:dyDescent="0.15">
      <c r="A767" s="77" t="s">
        <v>208</v>
      </c>
      <c r="B767" s="77" t="s">
        <v>65</v>
      </c>
      <c r="C767" s="77">
        <v>6</v>
      </c>
      <c r="D767" s="77">
        <v>2018</v>
      </c>
      <c r="E767" s="77">
        <v>20</v>
      </c>
      <c r="F767" s="77" t="str">
        <f t="shared" si="8"/>
        <v>June</v>
      </c>
    </row>
    <row r="768" spans="1:6" x14ac:dyDescent="0.15">
      <c r="A768" s="77" t="s">
        <v>208</v>
      </c>
      <c r="B768" s="77" t="s">
        <v>65</v>
      </c>
      <c r="C768" s="77">
        <v>7</v>
      </c>
      <c r="D768" s="77">
        <v>2018</v>
      </c>
      <c r="E768" s="77">
        <v>120</v>
      </c>
      <c r="F768" s="77" t="str">
        <f t="shared" si="8"/>
        <v>July</v>
      </c>
    </row>
    <row r="769" spans="1:6" x14ac:dyDescent="0.15">
      <c r="A769" s="77" t="s">
        <v>208</v>
      </c>
      <c r="B769" s="77" t="s">
        <v>65</v>
      </c>
      <c r="C769" s="77">
        <v>8</v>
      </c>
      <c r="D769" s="77">
        <v>2018</v>
      </c>
      <c r="E769" s="77">
        <v>8</v>
      </c>
      <c r="F769" s="77" t="str">
        <f t="shared" si="8"/>
        <v>August</v>
      </c>
    </row>
    <row r="770" spans="1:6" x14ac:dyDescent="0.15">
      <c r="A770" s="77" t="s">
        <v>208</v>
      </c>
      <c r="B770" s="77" t="s">
        <v>65</v>
      </c>
      <c r="C770" s="77">
        <v>9</v>
      </c>
      <c r="D770" s="77">
        <v>2018</v>
      </c>
      <c r="E770" s="77">
        <v>1</v>
      </c>
      <c r="F770" s="77" t="str">
        <f t="shared" ref="F770:F833" si="9">TEXT(DATE(2000,C770,1),"MMMM")</f>
        <v>September</v>
      </c>
    </row>
    <row r="771" spans="1:6" x14ac:dyDescent="0.15">
      <c r="A771" s="77" t="s">
        <v>208</v>
      </c>
      <c r="B771" s="77" t="s">
        <v>65</v>
      </c>
      <c r="C771" s="77">
        <v>10</v>
      </c>
      <c r="D771" s="77">
        <v>2018</v>
      </c>
      <c r="E771" s="77">
        <v>17</v>
      </c>
      <c r="F771" s="77" t="str">
        <f t="shared" si="9"/>
        <v>October</v>
      </c>
    </row>
    <row r="772" spans="1:6" x14ac:dyDescent="0.15">
      <c r="A772" s="77" t="s">
        <v>208</v>
      </c>
      <c r="B772" s="77" t="s">
        <v>65</v>
      </c>
      <c r="C772" s="77">
        <v>11</v>
      </c>
      <c r="D772" s="77">
        <v>2018</v>
      </c>
      <c r="E772" s="77">
        <v>31</v>
      </c>
      <c r="F772" s="77" t="str">
        <f t="shared" si="9"/>
        <v>November</v>
      </c>
    </row>
    <row r="773" spans="1:6" x14ac:dyDescent="0.15">
      <c r="A773" s="77" t="s">
        <v>208</v>
      </c>
      <c r="B773" s="77" t="s">
        <v>65</v>
      </c>
      <c r="C773" s="77">
        <v>12</v>
      </c>
      <c r="D773" s="77">
        <v>2018</v>
      </c>
      <c r="E773" s="77">
        <v>0</v>
      </c>
      <c r="F773" s="77" t="str">
        <f t="shared" si="9"/>
        <v>December</v>
      </c>
    </row>
    <row r="774" spans="1:6" x14ac:dyDescent="0.15">
      <c r="A774" s="77" t="s">
        <v>208</v>
      </c>
      <c r="B774" s="77" t="s">
        <v>65</v>
      </c>
      <c r="C774" s="77">
        <v>1</v>
      </c>
      <c r="D774" s="77">
        <v>2019</v>
      </c>
      <c r="E774" s="77">
        <v>57</v>
      </c>
      <c r="F774" s="77" t="str">
        <f t="shared" si="9"/>
        <v>January</v>
      </c>
    </row>
    <row r="775" spans="1:6" x14ac:dyDescent="0.15">
      <c r="A775" s="77" t="s">
        <v>208</v>
      </c>
      <c r="B775" s="77" t="s">
        <v>65</v>
      </c>
      <c r="C775" s="77">
        <v>2</v>
      </c>
      <c r="D775" s="77">
        <v>2019</v>
      </c>
      <c r="E775" s="77">
        <v>0</v>
      </c>
      <c r="F775" s="77" t="str">
        <f t="shared" si="9"/>
        <v>February</v>
      </c>
    </row>
    <row r="776" spans="1:6" x14ac:dyDescent="0.15">
      <c r="A776" s="77" t="s">
        <v>208</v>
      </c>
      <c r="B776" s="77" t="s">
        <v>65</v>
      </c>
      <c r="C776" s="77">
        <v>3</v>
      </c>
      <c r="D776" s="77">
        <v>2019</v>
      </c>
      <c r="E776" s="77">
        <v>0</v>
      </c>
      <c r="F776" s="77" t="str">
        <f t="shared" si="9"/>
        <v>March</v>
      </c>
    </row>
    <row r="777" spans="1:6" x14ac:dyDescent="0.15">
      <c r="A777" s="77" t="s">
        <v>208</v>
      </c>
      <c r="B777" s="77" t="s">
        <v>65</v>
      </c>
      <c r="C777" s="77">
        <v>4</v>
      </c>
      <c r="D777" s="77">
        <v>2019</v>
      </c>
      <c r="E777" s="77">
        <v>0</v>
      </c>
      <c r="F777" s="77" t="str">
        <f t="shared" si="9"/>
        <v>April</v>
      </c>
    </row>
    <row r="778" spans="1:6" x14ac:dyDescent="0.15">
      <c r="A778" s="77" t="s">
        <v>208</v>
      </c>
      <c r="B778" s="77" t="s">
        <v>65</v>
      </c>
      <c r="C778" s="77">
        <v>5</v>
      </c>
      <c r="D778" s="77">
        <v>2019</v>
      </c>
      <c r="E778" s="77">
        <v>88</v>
      </c>
      <c r="F778" s="77" t="str">
        <f t="shared" si="9"/>
        <v>May</v>
      </c>
    </row>
    <row r="779" spans="1:6" x14ac:dyDescent="0.15">
      <c r="A779" s="77" t="s">
        <v>208</v>
      </c>
      <c r="B779" s="77" t="s">
        <v>65</v>
      </c>
      <c r="C779" s="77">
        <v>6</v>
      </c>
      <c r="D779" s="77">
        <v>2019</v>
      </c>
      <c r="E779" s="77">
        <v>45</v>
      </c>
      <c r="F779" s="77" t="str">
        <f t="shared" si="9"/>
        <v>June</v>
      </c>
    </row>
    <row r="780" spans="1:6" x14ac:dyDescent="0.15">
      <c r="A780" s="77" t="s">
        <v>208</v>
      </c>
      <c r="B780" s="77" t="s">
        <v>65</v>
      </c>
      <c r="C780" s="77">
        <v>7</v>
      </c>
      <c r="D780" s="77">
        <v>2019</v>
      </c>
      <c r="E780" s="77">
        <v>0</v>
      </c>
      <c r="F780" s="77" t="str">
        <f t="shared" si="9"/>
        <v>July</v>
      </c>
    </row>
    <row r="781" spans="1:6" x14ac:dyDescent="0.15">
      <c r="A781" s="77" t="s">
        <v>208</v>
      </c>
      <c r="B781" s="77" t="s">
        <v>65</v>
      </c>
      <c r="C781" s="77">
        <v>8</v>
      </c>
      <c r="D781" s="77">
        <v>2019</v>
      </c>
      <c r="E781" s="77">
        <v>41</v>
      </c>
      <c r="F781" s="77" t="str">
        <f t="shared" si="9"/>
        <v>August</v>
      </c>
    </row>
    <row r="782" spans="1:6" x14ac:dyDescent="0.15">
      <c r="A782" s="77" t="s">
        <v>208</v>
      </c>
      <c r="B782" s="77" t="s">
        <v>65</v>
      </c>
      <c r="C782" s="77">
        <v>9</v>
      </c>
      <c r="D782" s="77">
        <v>2019</v>
      </c>
      <c r="E782" s="77">
        <v>28</v>
      </c>
      <c r="F782" s="77" t="str">
        <f t="shared" si="9"/>
        <v>September</v>
      </c>
    </row>
    <row r="783" spans="1:6" x14ac:dyDescent="0.15">
      <c r="A783" s="77" t="s">
        <v>208</v>
      </c>
      <c r="B783" s="77" t="s">
        <v>65</v>
      </c>
      <c r="C783" s="77">
        <v>10</v>
      </c>
      <c r="D783" s="77">
        <v>2019</v>
      </c>
      <c r="E783" s="77">
        <v>136</v>
      </c>
      <c r="F783" s="77" t="str">
        <f t="shared" si="9"/>
        <v>October</v>
      </c>
    </row>
    <row r="784" spans="1:6" x14ac:dyDescent="0.15">
      <c r="A784" s="77" t="s">
        <v>209</v>
      </c>
      <c r="B784" s="77" t="s">
        <v>62</v>
      </c>
      <c r="C784" s="77">
        <v>1</v>
      </c>
      <c r="D784" s="77">
        <v>2016</v>
      </c>
      <c r="E784" s="77">
        <v>43</v>
      </c>
      <c r="F784" s="77" t="str">
        <f t="shared" si="9"/>
        <v>January</v>
      </c>
    </row>
    <row r="785" spans="1:6" x14ac:dyDescent="0.15">
      <c r="A785" s="77" t="s">
        <v>209</v>
      </c>
      <c r="B785" s="77" t="s">
        <v>62</v>
      </c>
      <c r="C785" s="77">
        <v>2</v>
      </c>
      <c r="D785" s="77">
        <v>2016</v>
      </c>
      <c r="E785" s="77">
        <v>39</v>
      </c>
      <c r="F785" s="77" t="str">
        <f t="shared" si="9"/>
        <v>February</v>
      </c>
    </row>
    <row r="786" spans="1:6" x14ac:dyDescent="0.15">
      <c r="A786" s="77" t="s">
        <v>209</v>
      </c>
      <c r="B786" s="77" t="s">
        <v>62</v>
      </c>
      <c r="C786" s="77">
        <v>3</v>
      </c>
      <c r="D786" s="77">
        <v>2016</v>
      </c>
      <c r="E786" s="77">
        <v>60</v>
      </c>
      <c r="F786" s="77" t="str">
        <f t="shared" si="9"/>
        <v>March</v>
      </c>
    </row>
    <row r="787" spans="1:6" x14ac:dyDescent="0.15">
      <c r="A787" s="77" t="s">
        <v>209</v>
      </c>
      <c r="B787" s="77" t="s">
        <v>62</v>
      </c>
      <c r="C787" s="77">
        <v>4</v>
      </c>
      <c r="D787" s="77">
        <v>2016</v>
      </c>
      <c r="E787" s="77">
        <v>18</v>
      </c>
      <c r="F787" s="77" t="str">
        <f t="shared" si="9"/>
        <v>April</v>
      </c>
    </row>
    <row r="788" spans="1:6" x14ac:dyDescent="0.15">
      <c r="A788" s="77" t="s">
        <v>209</v>
      </c>
      <c r="B788" s="77" t="s">
        <v>62</v>
      </c>
      <c r="C788" s="77">
        <v>5</v>
      </c>
      <c r="D788" s="77">
        <v>2016</v>
      </c>
      <c r="E788" s="77">
        <v>160</v>
      </c>
      <c r="F788" s="77" t="str">
        <f t="shared" si="9"/>
        <v>May</v>
      </c>
    </row>
    <row r="789" spans="1:6" x14ac:dyDescent="0.15">
      <c r="A789" s="77" t="s">
        <v>209</v>
      </c>
      <c r="B789" s="77" t="s">
        <v>62</v>
      </c>
      <c r="C789" s="77">
        <v>6</v>
      </c>
      <c r="D789" s="77">
        <v>2016</v>
      </c>
      <c r="E789" s="77">
        <v>47</v>
      </c>
      <c r="F789" s="77" t="str">
        <f t="shared" si="9"/>
        <v>June</v>
      </c>
    </row>
    <row r="790" spans="1:6" x14ac:dyDescent="0.15">
      <c r="A790" s="77" t="s">
        <v>209</v>
      </c>
      <c r="B790" s="77" t="s">
        <v>62</v>
      </c>
      <c r="C790" s="77">
        <v>7</v>
      </c>
      <c r="D790" s="77">
        <v>2016</v>
      </c>
      <c r="E790" s="77">
        <v>44</v>
      </c>
      <c r="F790" s="77" t="str">
        <f t="shared" si="9"/>
        <v>July</v>
      </c>
    </row>
    <row r="791" spans="1:6" x14ac:dyDescent="0.15">
      <c r="A791" s="77" t="s">
        <v>209</v>
      </c>
      <c r="B791" s="77" t="s">
        <v>62</v>
      </c>
      <c r="C791" s="77">
        <v>8</v>
      </c>
      <c r="D791" s="77">
        <v>2016</v>
      </c>
      <c r="E791" s="77">
        <v>112</v>
      </c>
      <c r="F791" s="77" t="str">
        <f t="shared" si="9"/>
        <v>August</v>
      </c>
    </row>
    <row r="792" spans="1:6" x14ac:dyDescent="0.15">
      <c r="A792" s="77" t="s">
        <v>209</v>
      </c>
      <c r="B792" s="77" t="s">
        <v>62</v>
      </c>
      <c r="C792" s="77">
        <v>9</v>
      </c>
      <c r="D792" s="77">
        <v>2016</v>
      </c>
      <c r="E792" s="77">
        <v>218</v>
      </c>
      <c r="F792" s="77" t="str">
        <f t="shared" si="9"/>
        <v>September</v>
      </c>
    </row>
    <row r="793" spans="1:6" x14ac:dyDescent="0.15">
      <c r="A793" s="77" t="s">
        <v>209</v>
      </c>
      <c r="B793" s="77" t="s">
        <v>62</v>
      </c>
      <c r="C793" s="77">
        <v>10</v>
      </c>
      <c r="D793" s="77">
        <v>2016</v>
      </c>
      <c r="E793" s="77">
        <v>182</v>
      </c>
      <c r="F793" s="77" t="str">
        <f t="shared" si="9"/>
        <v>October</v>
      </c>
    </row>
    <row r="794" spans="1:6" x14ac:dyDescent="0.15">
      <c r="A794" s="77" t="s">
        <v>209</v>
      </c>
      <c r="B794" s="77" t="s">
        <v>62</v>
      </c>
      <c r="C794" s="77">
        <v>11</v>
      </c>
      <c r="D794" s="77">
        <v>2016</v>
      </c>
      <c r="E794" s="77">
        <v>141</v>
      </c>
      <c r="F794" s="77" t="str">
        <f t="shared" si="9"/>
        <v>November</v>
      </c>
    </row>
    <row r="795" spans="1:6" x14ac:dyDescent="0.15">
      <c r="A795" s="77" t="s">
        <v>209</v>
      </c>
      <c r="B795" s="77" t="s">
        <v>62</v>
      </c>
      <c r="C795" s="77">
        <v>12</v>
      </c>
      <c r="D795" s="77">
        <v>2016</v>
      </c>
      <c r="E795" s="77">
        <v>143</v>
      </c>
      <c r="F795" s="77" t="str">
        <f t="shared" si="9"/>
        <v>December</v>
      </c>
    </row>
    <row r="796" spans="1:6" x14ac:dyDescent="0.15">
      <c r="A796" s="77" t="s">
        <v>209</v>
      </c>
      <c r="B796" s="77" t="s">
        <v>62</v>
      </c>
      <c r="C796" s="77">
        <v>1</v>
      </c>
      <c r="D796" s="77">
        <v>2017</v>
      </c>
      <c r="E796" s="77">
        <v>16</v>
      </c>
      <c r="F796" s="77" t="str">
        <f t="shared" si="9"/>
        <v>January</v>
      </c>
    </row>
    <row r="797" spans="1:6" x14ac:dyDescent="0.15">
      <c r="A797" s="77" t="s">
        <v>209</v>
      </c>
      <c r="B797" s="77" t="s">
        <v>62</v>
      </c>
      <c r="C797" s="77">
        <v>2</v>
      </c>
      <c r="D797" s="77">
        <v>2017</v>
      </c>
      <c r="E797" s="77">
        <v>66</v>
      </c>
      <c r="F797" s="77" t="str">
        <f t="shared" si="9"/>
        <v>February</v>
      </c>
    </row>
    <row r="798" spans="1:6" x14ac:dyDescent="0.15">
      <c r="A798" s="77" t="s">
        <v>209</v>
      </c>
      <c r="B798" s="77" t="s">
        <v>62</v>
      </c>
      <c r="C798" s="77">
        <v>3</v>
      </c>
      <c r="D798" s="77">
        <v>2017</v>
      </c>
      <c r="E798" s="77">
        <v>74</v>
      </c>
      <c r="F798" s="77" t="str">
        <f t="shared" si="9"/>
        <v>March</v>
      </c>
    </row>
    <row r="799" spans="1:6" x14ac:dyDescent="0.15">
      <c r="A799" s="77" t="s">
        <v>209</v>
      </c>
      <c r="B799" s="77" t="s">
        <v>62</v>
      </c>
      <c r="C799" s="77">
        <v>4</v>
      </c>
      <c r="D799" s="77">
        <v>2017</v>
      </c>
      <c r="E799" s="77">
        <v>75</v>
      </c>
      <c r="F799" s="77" t="str">
        <f t="shared" si="9"/>
        <v>April</v>
      </c>
    </row>
    <row r="800" spans="1:6" x14ac:dyDescent="0.15">
      <c r="A800" s="77" t="s">
        <v>209</v>
      </c>
      <c r="B800" s="77" t="s">
        <v>62</v>
      </c>
      <c r="C800" s="77">
        <v>5</v>
      </c>
      <c r="D800" s="77">
        <v>2017</v>
      </c>
      <c r="E800" s="77">
        <v>128</v>
      </c>
      <c r="F800" s="77" t="str">
        <f t="shared" si="9"/>
        <v>May</v>
      </c>
    </row>
    <row r="801" spans="1:6" x14ac:dyDescent="0.15">
      <c r="A801" s="77" t="s">
        <v>209</v>
      </c>
      <c r="B801" s="77" t="s">
        <v>62</v>
      </c>
      <c r="C801" s="77">
        <v>6</v>
      </c>
      <c r="D801" s="77">
        <v>2017</v>
      </c>
      <c r="E801" s="77">
        <v>221</v>
      </c>
      <c r="F801" s="77" t="str">
        <f t="shared" si="9"/>
        <v>June</v>
      </c>
    </row>
    <row r="802" spans="1:6" x14ac:dyDescent="0.15">
      <c r="A802" s="77" t="s">
        <v>209</v>
      </c>
      <c r="B802" s="77" t="s">
        <v>62</v>
      </c>
      <c r="C802" s="77">
        <v>7</v>
      </c>
      <c r="D802" s="77">
        <v>2017</v>
      </c>
      <c r="E802" s="77">
        <v>266</v>
      </c>
      <c r="F802" s="77" t="str">
        <f t="shared" si="9"/>
        <v>July</v>
      </c>
    </row>
    <row r="803" spans="1:6" x14ac:dyDescent="0.15">
      <c r="A803" s="77" t="s">
        <v>209</v>
      </c>
      <c r="B803" s="77" t="s">
        <v>62</v>
      </c>
      <c r="C803" s="77">
        <v>8</v>
      </c>
      <c r="D803" s="77">
        <v>2017</v>
      </c>
      <c r="E803" s="77">
        <v>511</v>
      </c>
      <c r="F803" s="77" t="str">
        <f t="shared" si="9"/>
        <v>August</v>
      </c>
    </row>
    <row r="804" spans="1:6" x14ac:dyDescent="0.15">
      <c r="A804" s="77" t="s">
        <v>209</v>
      </c>
      <c r="B804" s="77" t="s">
        <v>62</v>
      </c>
      <c r="C804" s="77">
        <v>9</v>
      </c>
      <c r="D804" s="77">
        <v>2017</v>
      </c>
      <c r="E804" s="77">
        <v>1293</v>
      </c>
      <c r="F804" s="77" t="str">
        <f t="shared" si="9"/>
        <v>September</v>
      </c>
    </row>
    <row r="805" spans="1:6" x14ac:dyDescent="0.15">
      <c r="A805" s="77" t="s">
        <v>209</v>
      </c>
      <c r="B805" s="77" t="s">
        <v>62</v>
      </c>
      <c r="C805" s="77">
        <v>10</v>
      </c>
      <c r="D805" s="77">
        <v>2017</v>
      </c>
      <c r="E805" s="77">
        <v>2783</v>
      </c>
      <c r="F805" s="77" t="str">
        <f t="shared" si="9"/>
        <v>October</v>
      </c>
    </row>
    <row r="806" spans="1:6" x14ac:dyDescent="0.15">
      <c r="A806" s="77" t="s">
        <v>209</v>
      </c>
      <c r="B806" s="77" t="s">
        <v>62</v>
      </c>
      <c r="C806" s="77">
        <v>11</v>
      </c>
      <c r="D806" s="77">
        <v>2017</v>
      </c>
      <c r="E806" s="77">
        <v>538</v>
      </c>
      <c r="F806" s="77" t="str">
        <f t="shared" si="9"/>
        <v>November</v>
      </c>
    </row>
    <row r="807" spans="1:6" x14ac:dyDescent="0.15">
      <c r="A807" s="77" t="s">
        <v>209</v>
      </c>
      <c r="B807" s="77" t="s">
        <v>62</v>
      </c>
      <c r="C807" s="77">
        <v>12</v>
      </c>
      <c r="D807" s="77">
        <v>2017</v>
      </c>
      <c r="E807" s="77">
        <v>180</v>
      </c>
      <c r="F807" s="77" t="str">
        <f t="shared" si="9"/>
        <v>December</v>
      </c>
    </row>
    <row r="808" spans="1:6" x14ac:dyDescent="0.15">
      <c r="A808" s="77" t="s">
        <v>209</v>
      </c>
      <c r="B808" s="77" t="s">
        <v>62</v>
      </c>
      <c r="C808" s="77">
        <v>1</v>
      </c>
      <c r="D808" s="77">
        <v>2018</v>
      </c>
      <c r="E808" s="77">
        <v>611</v>
      </c>
      <c r="F808" s="77" t="str">
        <f t="shared" si="9"/>
        <v>January</v>
      </c>
    </row>
    <row r="809" spans="1:6" x14ac:dyDescent="0.15">
      <c r="A809" s="77" t="s">
        <v>209</v>
      </c>
      <c r="B809" s="77" t="s">
        <v>62</v>
      </c>
      <c r="C809" s="77">
        <v>2</v>
      </c>
      <c r="D809" s="77">
        <v>2018</v>
      </c>
      <c r="E809" s="77">
        <v>449</v>
      </c>
      <c r="F809" s="77" t="str">
        <f t="shared" si="9"/>
        <v>February</v>
      </c>
    </row>
    <row r="810" spans="1:6" x14ac:dyDescent="0.15">
      <c r="A810" s="77" t="s">
        <v>209</v>
      </c>
      <c r="B810" s="77" t="s">
        <v>62</v>
      </c>
      <c r="C810" s="77">
        <v>3</v>
      </c>
      <c r="D810" s="77">
        <v>2018</v>
      </c>
      <c r="E810" s="77">
        <v>130</v>
      </c>
      <c r="F810" s="77" t="str">
        <f t="shared" si="9"/>
        <v>March</v>
      </c>
    </row>
    <row r="811" spans="1:6" x14ac:dyDescent="0.15">
      <c r="A811" s="77" t="s">
        <v>209</v>
      </c>
      <c r="B811" s="77" t="s">
        <v>62</v>
      </c>
      <c r="C811" s="77">
        <v>4</v>
      </c>
      <c r="D811" s="77">
        <v>2018</v>
      </c>
      <c r="E811" s="77">
        <v>720</v>
      </c>
      <c r="F811" s="77" t="str">
        <f t="shared" si="9"/>
        <v>April</v>
      </c>
    </row>
    <row r="812" spans="1:6" x14ac:dyDescent="0.15">
      <c r="A812" s="77" t="s">
        <v>209</v>
      </c>
      <c r="B812" s="77" t="s">
        <v>62</v>
      </c>
      <c r="C812" s="77">
        <v>5</v>
      </c>
      <c r="D812" s="77">
        <v>2018</v>
      </c>
      <c r="E812" s="77">
        <v>824</v>
      </c>
      <c r="F812" s="77" t="str">
        <f t="shared" si="9"/>
        <v>May</v>
      </c>
    </row>
    <row r="813" spans="1:6" x14ac:dyDescent="0.15">
      <c r="A813" s="77" t="s">
        <v>209</v>
      </c>
      <c r="B813" s="77" t="s">
        <v>62</v>
      </c>
      <c r="C813" s="77">
        <v>6</v>
      </c>
      <c r="D813" s="77">
        <v>2018</v>
      </c>
      <c r="E813" s="77">
        <v>268</v>
      </c>
      <c r="F813" s="77" t="str">
        <f t="shared" si="9"/>
        <v>June</v>
      </c>
    </row>
    <row r="814" spans="1:6" x14ac:dyDescent="0.15">
      <c r="A814" s="77" t="s">
        <v>209</v>
      </c>
      <c r="B814" s="77" t="s">
        <v>62</v>
      </c>
      <c r="C814" s="77">
        <v>7</v>
      </c>
      <c r="D814" s="77">
        <v>2018</v>
      </c>
      <c r="E814" s="77">
        <v>319</v>
      </c>
      <c r="F814" s="77" t="str">
        <f t="shared" si="9"/>
        <v>July</v>
      </c>
    </row>
    <row r="815" spans="1:6" x14ac:dyDescent="0.15">
      <c r="A815" s="77" t="s">
        <v>209</v>
      </c>
      <c r="B815" s="77" t="s">
        <v>62</v>
      </c>
      <c r="C815" s="77">
        <v>8</v>
      </c>
      <c r="D815" s="77">
        <v>2018</v>
      </c>
      <c r="E815" s="77">
        <v>625</v>
      </c>
      <c r="F815" s="77" t="str">
        <f t="shared" si="9"/>
        <v>August</v>
      </c>
    </row>
    <row r="816" spans="1:6" x14ac:dyDescent="0.15">
      <c r="A816" s="77" t="s">
        <v>209</v>
      </c>
      <c r="B816" s="77" t="s">
        <v>62</v>
      </c>
      <c r="C816" s="77">
        <v>9</v>
      </c>
      <c r="D816" s="77">
        <v>2018</v>
      </c>
      <c r="E816" s="77">
        <v>558</v>
      </c>
      <c r="F816" s="77" t="str">
        <f t="shared" si="9"/>
        <v>September</v>
      </c>
    </row>
    <row r="817" spans="1:6" x14ac:dyDescent="0.15">
      <c r="A817" s="77" t="s">
        <v>209</v>
      </c>
      <c r="B817" s="77" t="s">
        <v>62</v>
      </c>
      <c r="C817" s="77">
        <v>10</v>
      </c>
      <c r="D817" s="77">
        <v>2018</v>
      </c>
      <c r="E817" s="77">
        <v>323</v>
      </c>
      <c r="F817" s="77" t="str">
        <f t="shared" si="9"/>
        <v>October</v>
      </c>
    </row>
    <row r="818" spans="1:6" x14ac:dyDescent="0.15">
      <c r="A818" s="77" t="s">
        <v>209</v>
      </c>
      <c r="B818" s="77" t="s">
        <v>62</v>
      </c>
      <c r="C818" s="77">
        <v>11</v>
      </c>
      <c r="D818" s="77">
        <v>2018</v>
      </c>
      <c r="E818" s="77">
        <v>175</v>
      </c>
      <c r="F818" s="77" t="str">
        <f t="shared" si="9"/>
        <v>November</v>
      </c>
    </row>
    <row r="819" spans="1:6" x14ac:dyDescent="0.15">
      <c r="A819" s="77" t="s">
        <v>209</v>
      </c>
      <c r="B819" s="77" t="s">
        <v>62</v>
      </c>
      <c r="C819" s="77">
        <v>12</v>
      </c>
      <c r="D819" s="77">
        <v>2018</v>
      </c>
      <c r="E819" s="77">
        <v>242</v>
      </c>
      <c r="F819" s="77" t="str">
        <f t="shared" si="9"/>
        <v>December</v>
      </c>
    </row>
    <row r="820" spans="1:6" x14ac:dyDescent="0.15">
      <c r="A820" s="77" t="s">
        <v>209</v>
      </c>
      <c r="B820" s="77" t="s">
        <v>62</v>
      </c>
      <c r="C820" s="77">
        <v>1</v>
      </c>
      <c r="D820" s="77">
        <v>2019</v>
      </c>
      <c r="E820" s="77">
        <v>31</v>
      </c>
      <c r="F820" s="77" t="str">
        <f t="shared" si="9"/>
        <v>January</v>
      </c>
    </row>
    <row r="821" spans="1:6" x14ac:dyDescent="0.15">
      <c r="A821" s="77" t="s">
        <v>209</v>
      </c>
      <c r="B821" s="77" t="s">
        <v>62</v>
      </c>
      <c r="C821" s="77">
        <v>2</v>
      </c>
      <c r="D821" s="77">
        <v>2019</v>
      </c>
      <c r="E821" s="77">
        <v>21</v>
      </c>
      <c r="F821" s="77" t="str">
        <f t="shared" si="9"/>
        <v>February</v>
      </c>
    </row>
    <row r="822" spans="1:6" x14ac:dyDescent="0.15">
      <c r="A822" s="77" t="s">
        <v>209</v>
      </c>
      <c r="B822" s="77" t="s">
        <v>62</v>
      </c>
      <c r="C822" s="77">
        <v>3</v>
      </c>
      <c r="D822" s="77">
        <v>2019</v>
      </c>
      <c r="E822" s="77">
        <v>85</v>
      </c>
      <c r="F822" s="77" t="str">
        <f t="shared" si="9"/>
        <v>March</v>
      </c>
    </row>
    <row r="823" spans="1:6" x14ac:dyDescent="0.15">
      <c r="A823" s="77" t="s">
        <v>209</v>
      </c>
      <c r="B823" s="77" t="s">
        <v>62</v>
      </c>
      <c r="C823" s="77">
        <v>4</v>
      </c>
      <c r="D823" s="77">
        <v>2019</v>
      </c>
      <c r="E823" s="77">
        <v>116</v>
      </c>
      <c r="F823" s="77" t="str">
        <f t="shared" si="9"/>
        <v>April</v>
      </c>
    </row>
    <row r="824" spans="1:6" x14ac:dyDescent="0.15">
      <c r="A824" s="77" t="s">
        <v>209</v>
      </c>
      <c r="B824" s="77" t="s">
        <v>62</v>
      </c>
      <c r="C824" s="77">
        <v>5</v>
      </c>
      <c r="D824" s="77">
        <v>2019</v>
      </c>
      <c r="E824" s="77">
        <v>94</v>
      </c>
      <c r="F824" s="77" t="str">
        <f t="shared" si="9"/>
        <v>May</v>
      </c>
    </row>
    <row r="825" spans="1:6" x14ac:dyDescent="0.15">
      <c r="A825" s="77" t="s">
        <v>209</v>
      </c>
      <c r="B825" s="77" t="s">
        <v>62</v>
      </c>
      <c r="C825" s="77">
        <v>6</v>
      </c>
      <c r="D825" s="77">
        <v>2019</v>
      </c>
      <c r="E825" s="77">
        <v>249</v>
      </c>
      <c r="F825" s="77" t="str">
        <f t="shared" si="9"/>
        <v>June</v>
      </c>
    </row>
    <row r="826" spans="1:6" x14ac:dyDescent="0.15">
      <c r="A826" s="77" t="s">
        <v>209</v>
      </c>
      <c r="B826" s="77" t="s">
        <v>62</v>
      </c>
      <c r="C826" s="77">
        <v>7</v>
      </c>
      <c r="D826" s="77">
        <v>2019</v>
      </c>
      <c r="E826" s="77">
        <v>270</v>
      </c>
      <c r="F826" s="77" t="str">
        <f t="shared" si="9"/>
        <v>July</v>
      </c>
    </row>
    <row r="827" spans="1:6" x14ac:dyDescent="0.15">
      <c r="A827" s="77" t="s">
        <v>209</v>
      </c>
      <c r="B827" s="77" t="s">
        <v>62</v>
      </c>
      <c r="C827" s="77">
        <v>8</v>
      </c>
      <c r="D827" s="77">
        <v>2019</v>
      </c>
      <c r="E827" s="77">
        <v>460</v>
      </c>
      <c r="F827" s="77" t="str">
        <f t="shared" si="9"/>
        <v>August</v>
      </c>
    </row>
    <row r="828" spans="1:6" x14ac:dyDescent="0.15">
      <c r="A828" s="77" t="s">
        <v>209</v>
      </c>
      <c r="B828" s="77" t="s">
        <v>62</v>
      </c>
      <c r="C828" s="77">
        <v>9</v>
      </c>
      <c r="D828" s="77">
        <v>2019</v>
      </c>
      <c r="E828" s="77">
        <v>850</v>
      </c>
      <c r="F828" s="77" t="str">
        <f t="shared" si="9"/>
        <v>September</v>
      </c>
    </row>
    <row r="829" spans="1:6" x14ac:dyDescent="0.15">
      <c r="A829" s="77" t="s">
        <v>209</v>
      </c>
      <c r="B829" s="77" t="s">
        <v>62</v>
      </c>
      <c r="C829" s="77">
        <v>10</v>
      </c>
      <c r="D829" s="77">
        <v>2019</v>
      </c>
      <c r="E829" s="77">
        <v>381</v>
      </c>
      <c r="F829" s="77" t="str">
        <f t="shared" si="9"/>
        <v>October</v>
      </c>
    </row>
    <row r="830" spans="1:6" x14ac:dyDescent="0.15">
      <c r="A830" s="77" t="s">
        <v>210</v>
      </c>
      <c r="B830" s="77" t="s">
        <v>61</v>
      </c>
      <c r="C830" s="77">
        <v>1</v>
      </c>
      <c r="D830" s="77">
        <v>2016</v>
      </c>
      <c r="E830" s="77">
        <v>6</v>
      </c>
      <c r="F830" s="77" t="str">
        <f t="shared" si="9"/>
        <v>January</v>
      </c>
    </row>
    <row r="831" spans="1:6" x14ac:dyDescent="0.15">
      <c r="A831" s="77" t="s">
        <v>210</v>
      </c>
      <c r="B831" s="77" t="s">
        <v>61</v>
      </c>
      <c r="C831" s="77">
        <v>2</v>
      </c>
      <c r="D831" s="77">
        <v>2016</v>
      </c>
      <c r="E831" s="77">
        <v>0</v>
      </c>
      <c r="F831" s="77" t="str">
        <f t="shared" si="9"/>
        <v>February</v>
      </c>
    </row>
    <row r="832" spans="1:6" x14ac:dyDescent="0.15">
      <c r="A832" s="77" t="s">
        <v>210</v>
      </c>
      <c r="B832" s="77" t="s">
        <v>61</v>
      </c>
      <c r="C832" s="77">
        <v>3</v>
      </c>
      <c r="D832" s="77">
        <v>2016</v>
      </c>
      <c r="E832" s="77">
        <v>10</v>
      </c>
      <c r="F832" s="77" t="str">
        <f t="shared" si="9"/>
        <v>March</v>
      </c>
    </row>
    <row r="833" spans="1:6" x14ac:dyDescent="0.15">
      <c r="A833" s="77" t="s">
        <v>210</v>
      </c>
      <c r="B833" s="77" t="s">
        <v>61</v>
      </c>
      <c r="C833" s="77">
        <v>4</v>
      </c>
      <c r="D833" s="77">
        <v>2016</v>
      </c>
      <c r="E833" s="77">
        <v>10</v>
      </c>
      <c r="F833" s="77" t="str">
        <f t="shared" si="9"/>
        <v>April</v>
      </c>
    </row>
    <row r="834" spans="1:6" x14ac:dyDescent="0.15">
      <c r="A834" s="77" t="s">
        <v>210</v>
      </c>
      <c r="B834" s="77" t="s">
        <v>61</v>
      </c>
      <c r="C834" s="77">
        <v>5</v>
      </c>
      <c r="D834" s="77">
        <v>2016</v>
      </c>
      <c r="E834" s="77">
        <v>109</v>
      </c>
      <c r="F834" s="77" t="str">
        <f t="shared" ref="F834:F897" si="10">TEXT(DATE(2000,C834,1),"MMMM")</f>
        <v>May</v>
      </c>
    </row>
    <row r="835" spans="1:6" x14ac:dyDescent="0.15">
      <c r="A835" s="77" t="s">
        <v>210</v>
      </c>
      <c r="B835" s="77" t="s">
        <v>61</v>
      </c>
      <c r="C835" s="77">
        <v>6</v>
      </c>
      <c r="D835" s="77">
        <v>2016</v>
      </c>
      <c r="E835" s="77">
        <v>54</v>
      </c>
      <c r="F835" s="77" t="str">
        <f t="shared" si="10"/>
        <v>June</v>
      </c>
    </row>
    <row r="836" spans="1:6" x14ac:dyDescent="0.15">
      <c r="A836" s="77" t="s">
        <v>210</v>
      </c>
      <c r="B836" s="77" t="s">
        <v>61</v>
      </c>
      <c r="C836" s="77">
        <v>7</v>
      </c>
      <c r="D836" s="77">
        <v>2016</v>
      </c>
      <c r="E836" s="77">
        <v>139</v>
      </c>
      <c r="F836" s="77" t="str">
        <f t="shared" si="10"/>
        <v>July</v>
      </c>
    </row>
    <row r="837" spans="1:6" x14ac:dyDescent="0.15">
      <c r="A837" s="77" t="s">
        <v>210</v>
      </c>
      <c r="B837" s="77" t="s">
        <v>61</v>
      </c>
      <c r="C837" s="77">
        <v>8</v>
      </c>
      <c r="D837" s="77">
        <v>2016</v>
      </c>
      <c r="E837" s="77">
        <v>249</v>
      </c>
      <c r="F837" s="77" t="str">
        <f t="shared" si="10"/>
        <v>August</v>
      </c>
    </row>
    <row r="838" spans="1:6" x14ac:dyDescent="0.15">
      <c r="A838" s="77" t="s">
        <v>210</v>
      </c>
      <c r="B838" s="77" t="s">
        <v>61</v>
      </c>
      <c r="C838" s="77">
        <v>9</v>
      </c>
      <c r="D838" s="77">
        <v>2016</v>
      </c>
      <c r="E838" s="77">
        <v>207</v>
      </c>
      <c r="F838" s="77" t="str">
        <f t="shared" si="10"/>
        <v>September</v>
      </c>
    </row>
    <row r="839" spans="1:6" x14ac:dyDescent="0.15">
      <c r="A839" s="77" t="s">
        <v>210</v>
      </c>
      <c r="B839" s="77" t="s">
        <v>61</v>
      </c>
      <c r="C839" s="77">
        <v>10</v>
      </c>
      <c r="D839" s="77">
        <v>2016</v>
      </c>
      <c r="E839" s="77">
        <v>169</v>
      </c>
      <c r="F839" s="77" t="str">
        <f t="shared" si="10"/>
        <v>October</v>
      </c>
    </row>
    <row r="840" spans="1:6" x14ac:dyDescent="0.15">
      <c r="A840" s="77" t="s">
        <v>210</v>
      </c>
      <c r="B840" s="77" t="s">
        <v>61</v>
      </c>
      <c r="C840" s="77">
        <v>11</v>
      </c>
      <c r="D840" s="77">
        <v>2016</v>
      </c>
      <c r="E840" s="77">
        <v>174</v>
      </c>
      <c r="F840" s="77" t="str">
        <f t="shared" si="10"/>
        <v>November</v>
      </c>
    </row>
    <row r="841" spans="1:6" x14ac:dyDescent="0.15">
      <c r="A841" s="77" t="s">
        <v>210</v>
      </c>
      <c r="B841" s="77" t="s">
        <v>61</v>
      </c>
      <c r="C841" s="77">
        <v>12</v>
      </c>
      <c r="D841" s="77">
        <v>2016</v>
      </c>
      <c r="E841" s="77">
        <v>73</v>
      </c>
      <c r="F841" s="77" t="str">
        <f t="shared" si="10"/>
        <v>December</v>
      </c>
    </row>
    <row r="842" spans="1:6" x14ac:dyDescent="0.15">
      <c r="A842" s="77" t="s">
        <v>210</v>
      </c>
      <c r="B842" s="77" t="s">
        <v>61</v>
      </c>
      <c r="C842" s="77">
        <v>1</v>
      </c>
      <c r="D842" s="77">
        <v>2017</v>
      </c>
      <c r="E842" s="77">
        <v>15</v>
      </c>
      <c r="F842" s="77" t="str">
        <f t="shared" si="10"/>
        <v>January</v>
      </c>
    </row>
    <row r="843" spans="1:6" x14ac:dyDescent="0.15">
      <c r="A843" s="77" t="s">
        <v>210</v>
      </c>
      <c r="B843" s="77" t="s">
        <v>61</v>
      </c>
      <c r="C843" s="77">
        <v>2</v>
      </c>
      <c r="D843" s="77">
        <v>2017</v>
      </c>
      <c r="E843" s="77">
        <v>89</v>
      </c>
      <c r="F843" s="77" t="str">
        <f t="shared" si="10"/>
        <v>February</v>
      </c>
    </row>
    <row r="844" spans="1:6" x14ac:dyDescent="0.15">
      <c r="A844" s="77" t="s">
        <v>210</v>
      </c>
      <c r="B844" s="77" t="s">
        <v>61</v>
      </c>
      <c r="C844" s="77">
        <v>3</v>
      </c>
      <c r="D844" s="77">
        <v>2017</v>
      </c>
      <c r="E844" s="77">
        <v>190</v>
      </c>
      <c r="F844" s="77" t="str">
        <f t="shared" si="10"/>
        <v>March</v>
      </c>
    </row>
    <row r="845" spans="1:6" x14ac:dyDescent="0.15">
      <c r="A845" s="77" t="s">
        <v>210</v>
      </c>
      <c r="B845" s="77" t="s">
        <v>61</v>
      </c>
      <c r="C845" s="77">
        <v>4</v>
      </c>
      <c r="D845" s="77">
        <v>2017</v>
      </c>
      <c r="E845" s="77">
        <v>239</v>
      </c>
      <c r="F845" s="77" t="str">
        <f t="shared" si="10"/>
        <v>April</v>
      </c>
    </row>
    <row r="846" spans="1:6" x14ac:dyDescent="0.15">
      <c r="A846" s="77" t="s">
        <v>210</v>
      </c>
      <c r="B846" s="77" t="s">
        <v>61</v>
      </c>
      <c r="C846" s="77">
        <v>5</v>
      </c>
      <c r="D846" s="77">
        <v>2017</v>
      </c>
      <c r="E846" s="77">
        <v>631</v>
      </c>
      <c r="F846" s="77" t="str">
        <f t="shared" si="10"/>
        <v>May</v>
      </c>
    </row>
    <row r="847" spans="1:6" x14ac:dyDescent="0.15">
      <c r="A847" s="77" t="s">
        <v>210</v>
      </c>
      <c r="B847" s="77" t="s">
        <v>61</v>
      </c>
      <c r="C847" s="77">
        <v>6</v>
      </c>
      <c r="D847" s="77">
        <v>2017</v>
      </c>
      <c r="E847" s="77">
        <v>437</v>
      </c>
      <c r="F847" s="77" t="str">
        <f t="shared" si="10"/>
        <v>June</v>
      </c>
    </row>
    <row r="848" spans="1:6" x14ac:dyDescent="0.15">
      <c r="A848" s="77" t="s">
        <v>210</v>
      </c>
      <c r="B848" s="77" t="s">
        <v>61</v>
      </c>
      <c r="C848" s="77">
        <v>7</v>
      </c>
      <c r="D848" s="77">
        <v>2017</v>
      </c>
      <c r="E848" s="77">
        <v>338</v>
      </c>
      <c r="F848" s="77" t="str">
        <f t="shared" si="10"/>
        <v>July</v>
      </c>
    </row>
    <row r="849" spans="1:6" x14ac:dyDescent="0.15">
      <c r="A849" s="77" t="s">
        <v>210</v>
      </c>
      <c r="B849" s="77" t="s">
        <v>61</v>
      </c>
      <c r="C849" s="77">
        <v>8</v>
      </c>
      <c r="D849" s="77">
        <v>2017</v>
      </c>
      <c r="E849" s="77">
        <v>48</v>
      </c>
      <c r="F849" s="77" t="str">
        <f t="shared" si="10"/>
        <v>August</v>
      </c>
    </row>
    <row r="850" spans="1:6" x14ac:dyDescent="0.15">
      <c r="A850" s="77" t="s">
        <v>210</v>
      </c>
      <c r="B850" s="77" t="s">
        <v>61</v>
      </c>
      <c r="C850" s="77">
        <v>9</v>
      </c>
      <c r="D850" s="77">
        <v>2017</v>
      </c>
      <c r="E850" s="77">
        <v>79</v>
      </c>
      <c r="F850" s="77" t="str">
        <f t="shared" si="10"/>
        <v>September</v>
      </c>
    </row>
    <row r="851" spans="1:6" x14ac:dyDescent="0.15">
      <c r="A851" s="77" t="s">
        <v>210</v>
      </c>
      <c r="B851" s="77" t="s">
        <v>61</v>
      </c>
      <c r="C851" s="77">
        <v>10</v>
      </c>
      <c r="D851" s="77">
        <v>2017</v>
      </c>
      <c r="E851" s="77">
        <v>118</v>
      </c>
      <c r="F851" s="77" t="str">
        <f t="shared" si="10"/>
        <v>October</v>
      </c>
    </row>
    <row r="852" spans="1:6" x14ac:dyDescent="0.15">
      <c r="A852" s="77" t="s">
        <v>210</v>
      </c>
      <c r="B852" s="77" t="s">
        <v>61</v>
      </c>
      <c r="C852" s="77">
        <v>11</v>
      </c>
      <c r="D852" s="77">
        <v>2017</v>
      </c>
      <c r="E852" s="77">
        <v>111</v>
      </c>
      <c r="F852" s="77" t="str">
        <f t="shared" si="10"/>
        <v>November</v>
      </c>
    </row>
    <row r="853" spans="1:6" x14ac:dyDescent="0.15">
      <c r="A853" s="77" t="s">
        <v>210</v>
      </c>
      <c r="B853" s="77" t="s">
        <v>61</v>
      </c>
      <c r="C853" s="77">
        <v>12</v>
      </c>
      <c r="D853" s="77">
        <v>2017</v>
      </c>
      <c r="E853" s="77">
        <v>62</v>
      </c>
      <c r="F853" s="77" t="str">
        <f t="shared" si="10"/>
        <v>December</v>
      </c>
    </row>
    <row r="854" spans="1:6" x14ac:dyDescent="0.15">
      <c r="A854" s="77" t="s">
        <v>210</v>
      </c>
      <c r="B854" s="77" t="s">
        <v>61</v>
      </c>
      <c r="C854" s="77">
        <v>1</v>
      </c>
      <c r="D854" s="77">
        <v>2018</v>
      </c>
      <c r="E854" s="77">
        <v>66</v>
      </c>
      <c r="F854" s="77" t="str">
        <f t="shared" si="10"/>
        <v>January</v>
      </c>
    </row>
    <row r="855" spans="1:6" x14ac:dyDescent="0.15">
      <c r="A855" s="77" t="s">
        <v>210</v>
      </c>
      <c r="B855" s="77" t="s">
        <v>61</v>
      </c>
      <c r="C855" s="77">
        <v>2</v>
      </c>
      <c r="D855" s="77">
        <v>2018</v>
      </c>
      <c r="E855" s="77">
        <v>9</v>
      </c>
      <c r="F855" s="77" t="str">
        <f t="shared" si="10"/>
        <v>February</v>
      </c>
    </row>
    <row r="856" spans="1:6" x14ac:dyDescent="0.15">
      <c r="A856" s="77" t="s">
        <v>210</v>
      </c>
      <c r="B856" s="77" t="s">
        <v>61</v>
      </c>
      <c r="C856" s="77">
        <v>3</v>
      </c>
      <c r="D856" s="77">
        <v>2018</v>
      </c>
      <c r="E856" s="77">
        <v>5</v>
      </c>
      <c r="F856" s="77" t="str">
        <f t="shared" si="10"/>
        <v>March</v>
      </c>
    </row>
    <row r="857" spans="1:6" x14ac:dyDescent="0.15">
      <c r="A857" s="77" t="s">
        <v>210</v>
      </c>
      <c r="B857" s="77" t="s">
        <v>61</v>
      </c>
      <c r="C857" s="77">
        <v>4</v>
      </c>
      <c r="D857" s="77">
        <v>2018</v>
      </c>
      <c r="E857" s="77">
        <v>3</v>
      </c>
      <c r="F857" s="77" t="str">
        <f t="shared" si="10"/>
        <v>April</v>
      </c>
    </row>
    <row r="858" spans="1:6" x14ac:dyDescent="0.15">
      <c r="A858" s="77" t="s">
        <v>210</v>
      </c>
      <c r="B858" s="77" t="s">
        <v>61</v>
      </c>
      <c r="C858" s="77">
        <v>5</v>
      </c>
      <c r="D858" s="77">
        <v>2018</v>
      </c>
      <c r="E858" s="77">
        <v>24</v>
      </c>
      <c r="F858" s="77" t="str">
        <f t="shared" si="10"/>
        <v>May</v>
      </c>
    </row>
    <row r="859" spans="1:6" x14ac:dyDescent="0.15">
      <c r="A859" s="77" t="s">
        <v>210</v>
      </c>
      <c r="B859" s="77" t="s">
        <v>61</v>
      </c>
      <c r="C859" s="77">
        <v>6</v>
      </c>
      <c r="D859" s="77">
        <v>2018</v>
      </c>
      <c r="E859" s="77">
        <v>0</v>
      </c>
      <c r="F859" s="77" t="str">
        <f t="shared" si="10"/>
        <v>June</v>
      </c>
    </row>
    <row r="860" spans="1:6" x14ac:dyDescent="0.15">
      <c r="A860" s="77" t="s">
        <v>210</v>
      </c>
      <c r="B860" s="77" t="s">
        <v>61</v>
      </c>
      <c r="C860" s="77">
        <v>7</v>
      </c>
      <c r="D860" s="77">
        <v>2018</v>
      </c>
      <c r="E860" s="77">
        <v>7</v>
      </c>
      <c r="F860" s="77" t="str">
        <f t="shared" si="10"/>
        <v>July</v>
      </c>
    </row>
    <row r="861" spans="1:6" x14ac:dyDescent="0.15">
      <c r="A861" s="77" t="s">
        <v>210</v>
      </c>
      <c r="B861" s="77" t="s">
        <v>61</v>
      </c>
      <c r="C861" s="77">
        <v>8</v>
      </c>
      <c r="D861" s="77">
        <v>2018</v>
      </c>
      <c r="E861" s="77">
        <v>0</v>
      </c>
      <c r="F861" s="77" t="str">
        <f t="shared" si="10"/>
        <v>August</v>
      </c>
    </row>
    <row r="862" spans="1:6" x14ac:dyDescent="0.15">
      <c r="A862" s="77" t="s">
        <v>210</v>
      </c>
      <c r="B862" s="77" t="s">
        <v>61</v>
      </c>
      <c r="C862" s="77">
        <v>9</v>
      </c>
      <c r="D862" s="77">
        <v>2018</v>
      </c>
      <c r="E862" s="77">
        <v>0</v>
      </c>
      <c r="F862" s="77" t="str">
        <f t="shared" si="10"/>
        <v>September</v>
      </c>
    </row>
    <row r="863" spans="1:6" x14ac:dyDescent="0.15">
      <c r="A863" s="77" t="s">
        <v>210</v>
      </c>
      <c r="B863" s="77" t="s">
        <v>61</v>
      </c>
      <c r="C863" s="77">
        <v>10</v>
      </c>
      <c r="D863" s="77">
        <v>2018</v>
      </c>
      <c r="E863" s="77">
        <v>3</v>
      </c>
      <c r="F863" s="77" t="str">
        <f t="shared" si="10"/>
        <v>October</v>
      </c>
    </row>
    <row r="864" spans="1:6" x14ac:dyDescent="0.15">
      <c r="A864" s="77" t="s">
        <v>210</v>
      </c>
      <c r="B864" s="77" t="s">
        <v>61</v>
      </c>
      <c r="C864" s="77">
        <v>11</v>
      </c>
      <c r="D864" s="77">
        <v>2018</v>
      </c>
      <c r="E864" s="77">
        <v>0</v>
      </c>
      <c r="F864" s="77" t="str">
        <f t="shared" si="10"/>
        <v>November</v>
      </c>
    </row>
    <row r="865" spans="1:6" x14ac:dyDescent="0.15">
      <c r="A865" s="77" t="s">
        <v>210</v>
      </c>
      <c r="B865" s="77" t="s">
        <v>61</v>
      </c>
      <c r="C865" s="77">
        <v>12</v>
      </c>
      <c r="D865" s="77">
        <v>2018</v>
      </c>
      <c r="E865" s="77">
        <v>3</v>
      </c>
      <c r="F865" s="77" t="str">
        <f t="shared" si="10"/>
        <v>December</v>
      </c>
    </row>
    <row r="866" spans="1:6" x14ac:dyDescent="0.15">
      <c r="A866" s="77" t="s">
        <v>210</v>
      </c>
      <c r="B866" s="77" t="s">
        <v>61</v>
      </c>
      <c r="C866" s="77">
        <v>1</v>
      </c>
      <c r="D866" s="77">
        <v>2019</v>
      </c>
      <c r="E866" s="77">
        <v>0</v>
      </c>
      <c r="F866" s="77" t="str">
        <f t="shared" si="10"/>
        <v>January</v>
      </c>
    </row>
    <row r="867" spans="1:6" x14ac:dyDescent="0.15">
      <c r="A867" s="77" t="s">
        <v>210</v>
      </c>
      <c r="B867" s="77" t="s">
        <v>61</v>
      </c>
      <c r="C867" s="77">
        <v>2</v>
      </c>
      <c r="D867" s="77">
        <v>2019</v>
      </c>
      <c r="E867" s="77">
        <v>0</v>
      </c>
      <c r="F867" s="77" t="str">
        <f t="shared" si="10"/>
        <v>February</v>
      </c>
    </row>
    <row r="868" spans="1:6" x14ac:dyDescent="0.15">
      <c r="A868" s="77" t="s">
        <v>210</v>
      </c>
      <c r="B868" s="77" t="s">
        <v>61</v>
      </c>
      <c r="C868" s="77">
        <v>3</v>
      </c>
      <c r="D868" s="77">
        <v>2019</v>
      </c>
      <c r="E868" s="77">
        <v>0</v>
      </c>
      <c r="F868" s="77" t="str">
        <f t="shared" si="10"/>
        <v>March</v>
      </c>
    </row>
    <row r="869" spans="1:6" x14ac:dyDescent="0.15">
      <c r="A869" s="77" t="s">
        <v>210</v>
      </c>
      <c r="B869" s="77" t="s">
        <v>61</v>
      </c>
      <c r="C869" s="77">
        <v>4</v>
      </c>
      <c r="D869" s="77">
        <v>2019</v>
      </c>
      <c r="E869" s="77">
        <v>1</v>
      </c>
      <c r="F869" s="77" t="str">
        <f t="shared" si="10"/>
        <v>April</v>
      </c>
    </row>
    <row r="870" spans="1:6" x14ac:dyDescent="0.15">
      <c r="A870" s="77" t="s">
        <v>210</v>
      </c>
      <c r="B870" s="77" t="s">
        <v>61</v>
      </c>
      <c r="C870" s="77">
        <v>5</v>
      </c>
      <c r="D870" s="77">
        <v>2019</v>
      </c>
      <c r="E870" s="77">
        <v>1</v>
      </c>
      <c r="F870" s="77" t="str">
        <f t="shared" si="10"/>
        <v>May</v>
      </c>
    </row>
    <row r="871" spans="1:6" x14ac:dyDescent="0.15">
      <c r="A871" s="77" t="s">
        <v>210</v>
      </c>
      <c r="B871" s="77" t="s">
        <v>61</v>
      </c>
      <c r="C871" s="77">
        <v>6</v>
      </c>
      <c r="D871" s="77">
        <v>2019</v>
      </c>
      <c r="E871" s="77">
        <v>5</v>
      </c>
      <c r="F871" s="77" t="str">
        <f t="shared" si="10"/>
        <v>June</v>
      </c>
    </row>
    <row r="872" spans="1:6" x14ac:dyDescent="0.15">
      <c r="A872" s="77" t="s">
        <v>210</v>
      </c>
      <c r="B872" s="77" t="s">
        <v>61</v>
      </c>
      <c r="C872" s="77">
        <v>7</v>
      </c>
      <c r="D872" s="77">
        <v>2019</v>
      </c>
      <c r="E872" s="77">
        <v>4</v>
      </c>
      <c r="F872" s="77" t="str">
        <f t="shared" si="10"/>
        <v>July</v>
      </c>
    </row>
    <row r="873" spans="1:6" x14ac:dyDescent="0.15">
      <c r="A873" s="77" t="s">
        <v>210</v>
      </c>
      <c r="B873" s="77" t="s">
        <v>61</v>
      </c>
      <c r="C873" s="77">
        <v>8</v>
      </c>
      <c r="D873" s="77">
        <v>2019</v>
      </c>
      <c r="E873" s="77">
        <v>5</v>
      </c>
      <c r="F873" s="77" t="str">
        <f t="shared" si="10"/>
        <v>August</v>
      </c>
    </row>
    <row r="874" spans="1:6" x14ac:dyDescent="0.15">
      <c r="A874" s="77" t="s">
        <v>210</v>
      </c>
      <c r="B874" s="77" t="s">
        <v>61</v>
      </c>
      <c r="C874" s="77">
        <v>9</v>
      </c>
      <c r="D874" s="77">
        <v>2019</v>
      </c>
      <c r="E874" s="77">
        <v>2</v>
      </c>
      <c r="F874" s="77" t="str">
        <f t="shared" si="10"/>
        <v>September</v>
      </c>
    </row>
    <row r="875" spans="1:6" x14ac:dyDescent="0.15">
      <c r="A875" s="77" t="s">
        <v>210</v>
      </c>
      <c r="B875" s="77" t="s">
        <v>61</v>
      </c>
      <c r="C875" s="77">
        <v>10</v>
      </c>
      <c r="D875" s="77">
        <v>2019</v>
      </c>
      <c r="E875" s="77">
        <v>20</v>
      </c>
      <c r="F875" s="77" t="str">
        <f t="shared" si="10"/>
        <v>October</v>
      </c>
    </row>
    <row r="876" spans="1:6" x14ac:dyDescent="0.15">
      <c r="A876" s="77" t="s">
        <v>211</v>
      </c>
      <c r="B876" s="77" t="s">
        <v>64</v>
      </c>
      <c r="C876" s="77">
        <v>1</v>
      </c>
      <c r="D876" s="77">
        <v>2016</v>
      </c>
      <c r="E876" s="77">
        <v>60</v>
      </c>
      <c r="F876" s="77" t="str">
        <f t="shared" si="10"/>
        <v>January</v>
      </c>
    </row>
    <row r="877" spans="1:6" x14ac:dyDescent="0.15">
      <c r="A877" s="77" t="s">
        <v>211</v>
      </c>
      <c r="B877" s="77" t="s">
        <v>64</v>
      </c>
      <c r="C877" s="77">
        <v>2</v>
      </c>
      <c r="D877" s="77">
        <v>2016</v>
      </c>
      <c r="E877" s="77">
        <v>1</v>
      </c>
      <c r="F877" s="77" t="str">
        <f t="shared" si="10"/>
        <v>February</v>
      </c>
    </row>
    <row r="878" spans="1:6" x14ac:dyDescent="0.15">
      <c r="A878" s="77" t="s">
        <v>211</v>
      </c>
      <c r="B878" s="77" t="s">
        <v>64</v>
      </c>
      <c r="C878" s="77">
        <v>3</v>
      </c>
      <c r="D878" s="77">
        <v>2016</v>
      </c>
      <c r="E878" s="77">
        <v>11</v>
      </c>
      <c r="F878" s="77" t="str">
        <f t="shared" si="10"/>
        <v>March</v>
      </c>
    </row>
    <row r="879" spans="1:6" x14ac:dyDescent="0.15">
      <c r="A879" s="77" t="s">
        <v>211</v>
      </c>
      <c r="B879" s="77" t="s">
        <v>64</v>
      </c>
      <c r="C879" s="77">
        <v>4</v>
      </c>
      <c r="D879" s="77">
        <v>2016</v>
      </c>
      <c r="E879" s="77">
        <v>3</v>
      </c>
      <c r="F879" s="77" t="str">
        <f t="shared" si="10"/>
        <v>April</v>
      </c>
    </row>
    <row r="880" spans="1:6" x14ac:dyDescent="0.15">
      <c r="A880" s="77" t="s">
        <v>211</v>
      </c>
      <c r="B880" s="77" t="s">
        <v>64</v>
      </c>
      <c r="C880" s="77">
        <v>5</v>
      </c>
      <c r="D880" s="77">
        <v>2016</v>
      </c>
      <c r="E880" s="77">
        <v>50</v>
      </c>
      <c r="F880" s="77" t="str">
        <f t="shared" si="10"/>
        <v>May</v>
      </c>
    </row>
    <row r="881" spans="1:6" x14ac:dyDescent="0.15">
      <c r="A881" s="77" t="s">
        <v>211</v>
      </c>
      <c r="B881" s="77" t="s">
        <v>64</v>
      </c>
      <c r="C881" s="77">
        <v>6</v>
      </c>
      <c r="D881" s="77">
        <v>2016</v>
      </c>
      <c r="E881" s="77">
        <v>178</v>
      </c>
      <c r="F881" s="77" t="str">
        <f t="shared" si="10"/>
        <v>June</v>
      </c>
    </row>
    <row r="882" spans="1:6" x14ac:dyDescent="0.15">
      <c r="A882" s="77" t="s">
        <v>211</v>
      </c>
      <c r="B882" s="77" t="s">
        <v>64</v>
      </c>
      <c r="C882" s="77">
        <v>7</v>
      </c>
      <c r="D882" s="77">
        <v>2016</v>
      </c>
      <c r="E882" s="77">
        <v>299</v>
      </c>
      <c r="F882" s="77" t="str">
        <f t="shared" si="10"/>
        <v>July</v>
      </c>
    </row>
    <row r="883" spans="1:6" x14ac:dyDescent="0.15">
      <c r="A883" s="77" t="s">
        <v>211</v>
      </c>
      <c r="B883" s="77" t="s">
        <v>64</v>
      </c>
      <c r="C883" s="77">
        <v>8</v>
      </c>
      <c r="D883" s="77">
        <v>2016</v>
      </c>
      <c r="E883" s="77">
        <v>364</v>
      </c>
      <c r="F883" s="77" t="str">
        <f t="shared" si="10"/>
        <v>August</v>
      </c>
    </row>
    <row r="884" spans="1:6" x14ac:dyDescent="0.15">
      <c r="A884" s="77" t="s">
        <v>211</v>
      </c>
      <c r="B884" s="77" t="s">
        <v>64</v>
      </c>
      <c r="C884" s="77">
        <v>9</v>
      </c>
      <c r="D884" s="77">
        <v>2016</v>
      </c>
      <c r="E884" s="77">
        <v>492</v>
      </c>
      <c r="F884" s="77" t="str">
        <f t="shared" si="10"/>
        <v>September</v>
      </c>
    </row>
    <row r="885" spans="1:6" x14ac:dyDescent="0.15">
      <c r="A885" s="77" t="s">
        <v>211</v>
      </c>
      <c r="B885" s="77" t="s">
        <v>64</v>
      </c>
      <c r="C885" s="77">
        <v>10</v>
      </c>
      <c r="D885" s="77">
        <v>2016</v>
      </c>
      <c r="E885" s="77">
        <v>476</v>
      </c>
      <c r="F885" s="77" t="str">
        <f t="shared" si="10"/>
        <v>October</v>
      </c>
    </row>
    <row r="886" spans="1:6" x14ac:dyDescent="0.15">
      <c r="A886" s="77" t="s">
        <v>211</v>
      </c>
      <c r="B886" s="77" t="s">
        <v>64</v>
      </c>
      <c r="C886" s="77">
        <v>11</v>
      </c>
      <c r="D886" s="77">
        <v>2016</v>
      </c>
      <c r="E886" s="77">
        <v>395</v>
      </c>
      <c r="F886" s="77" t="str">
        <f t="shared" si="10"/>
        <v>November</v>
      </c>
    </row>
    <row r="887" spans="1:6" x14ac:dyDescent="0.15">
      <c r="A887" s="77" t="s">
        <v>211</v>
      </c>
      <c r="B887" s="77" t="s">
        <v>64</v>
      </c>
      <c r="C887" s="77">
        <v>12</v>
      </c>
      <c r="D887" s="77">
        <v>2016</v>
      </c>
      <c r="E887" s="77">
        <v>444</v>
      </c>
      <c r="F887" s="77" t="str">
        <f t="shared" si="10"/>
        <v>December</v>
      </c>
    </row>
    <row r="888" spans="1:6" x14ac:dyDescent="0.15">
      <c r="A888" s="77" t="s">
        <v>211</v>
      </c>
      <c r="B888" s="77" t="s">
        <v>64</v>
      </c>
      <c r="C888" s="77">
        <v>1</v>
      </c>
      <c r="D888" s="77">
        <v>2017</v>
      </c>
      <c r="E888" s="77">
        <v>9</v>
      </c>
      <c r="F888" s="77" t="str">
        <f t="shared" si="10"/>
        <v>January</v>
      </c>
    </row>
    <row r="889" spans="1:6" x14ac:dyDescent="0.15">
      <c r="A889" s="77" t="s">
        <v>211</v>
      </c>
      <c r="B889" s="77" t="s">
        <v>64</v>
      </c>
      <c r="C889" s="77">
        <v>2</v>
      </c>
      <c r="D889" s="77">
        <v>2017</v>
      </c>
      <c r="E889" s="77">
        <v>262</v>
      </c>
      <c r="F889" s="77" t="str">
        <f t="shared" si="10"/>
        <v>February</v>
      </c>
    </row>
    <row r="890" spans="1:6" x14ac:dyDescent="0.15">
      <c r="A890" s="77" t="s">
        <v>211</v>
      </c>
      <c r="B890" s="77" t="s">
        <v>64</v>
      </c>
      <c r="C890" s="77">
        <v>3</v>
      </c>
      <c r="D890" s="77">
        <v>2017</v>
      </c>
      <c r="E890" s="77">
        <v>278</v>
      </c>
      <c r="F890" s="77" t="str">
        <f t="shared" si="10"/>
        <v>March</v>
      </c>
    </row>
    <row r="891" spans="1:6" x14ac:dyDescent="0.15">
      <c r="A891" s="77" t="s">
        <v>211</v>
      </c>
      <c r="B891" s="77" t="s">
        <v>64</v>
      </c>
      <c r="C891" s="77">
        <v>4</v>
      </c>
      <c r="D891" s="77">
        <v>2017</v>
      </c>
      <c r="E891" s="77">
        <v>477</v>
      </c>
      <c r="F891" s="77" t="str">
        <f t="shared" si="10"/>
        <v>April</v>
      </c>
    </row>
    <row r="892" spans="1:6" x14ac:dyDescent="0.15">
      <c r="A892" s="77" t="s">
        <v>211</v>
      </c>
      <c r="B892" s="77" t="s">
        <v>64</v>
      </c>
      <c r="C892" s="77">
        <v>5</v>
      </c>
      <c r="D892" s="77">
        <v>2017</v>
      </c>
      <c r="E892" s="77">
        <v>730</v>
      </c>
      <c r="F892" s="77" t="str">
        <f t="shared" si="10"/>
        <v>May</v>
      </c>
    </row>
    <row r="893" spans="1:6" x14ac:dyDescent="0.15">
      <c r="A893" s="77" t="s">
        <v>211</v>
      </c>
      <c r="B893" s="77" t="s">
        <v>64</v>
      </c>
      <c r="C893" s="77">
        <v>6</v>
      </c>
      <c r="D893" s="77">
        <v>2017</v>
      </c>
      <c r="E893" s="77">
        <v>486</v>
      </c>
      <c r="F893" s="77" t="str">
        <f t="shared" si="10"/>
        <v>June</v>
      </c>
    </row>
    <row r="894" spans="1:6" x14ac:dyDescent="0.15">
      <c r="A894" s="77" t="s">
        <v>211</v>
      </c>
      <c r="B894" s="77" t="s">
        <v>64</v>
      </c>
      <c r="C894" s="77">
        <v>7</v>
      </c>
      <c r="D894" s="77">
        <v>2017</v>
      </c>
      <c r="E894" s="77">
        <v>148</v>
      </c>
      <c r="F894" s="77" t="str">
        <f t="shared" si="10"/>
        <v>July</v>
      </c>
    </row>
    <row r="895" spans="1:6" x14ac:dyDescent="0.15">
      <c r="A895" s="77" t="s">
        <v>211</v>
      </c>
      <c r="B895" s="77" t="s">
        <v>64</v>
      </c>
      <c r="C895" s="77">
        <v>8</v>
      </c>
      <c r="D895" s="77">
        <v>2017</v>
      </c>
      <c r="E895" s="77">
        <v>85</v>
      </c>
      <c r="F895" s="77" t="str">
        <f t="shared" si="10"/>
        <v>August</v>
      </c>
    </row>
    <row r="896" spans="1:6" x14ac:dyDescent="0.15">
      <c r="A896" s="77" t="s">
        <v>211</v>
      </c>
      <c r="B896" s="77" t="s">
        <v>64</v>
      </c>
      <c r="C896" s="77">
        <v>9</v>
      </c>
      <c r="D896" s="77">
        <v>2017</v>
      </c>
      <c r="E896" s="77">
        <v>183</v>
      </c>
      <c r="F896" s="77" t="str">
        <f t="shared" si="10"/>
        <v>September</v>
      </c>
    </row>
    <row r="897" spans="1:6" x14ac:dyDescent="0.15">
      <c r="A897" s="77" t="s">
        <v>211</v>
      </c>
      <c r="B897" s="77" t="s">
        <v>64</v>
      </c>
      <c r="C897" s="77">
        <v>10</v>
      </c>
      <c r="D897" s="77">
        <v>2017</v>
      </c>
      <c r="E897" s="77">
        <v>162</v>
      </c>
      <c r="F897" s="77" t="str">
        <f t="shared" si="10"/>
        <v>October</v>
      </c>
    </row>
    <row r="898" spans="1:6" x14ac:dyDescent="0.15">
      <c r="A898" s="77" t="s">
        <v>211</v>
      </c>
      <c r="B898" s="77" t="s">
        <v>64</v>
      </c>
      <c r="C898" s="77">
        <v>11</v>
      </c>
      <c r="D898" s="77">
        <v>2017</v>
      </c>
      <c r="E898" s="77">
        <v>68</v>
      </c>
      <c r="F898" s="77" t="str">
        <f t="shared" ref="F898:F961" si="11">TEXT(DATE(2000,C898,1),"MMMM")</f>
        <v>November</v>
      </c>
    </row>
    <row r="899" spans="1:6" x14ac:dyDescent="0.15">
      <c r="A899" s="77" t="s">
        <v>211</v>
      </c>
      <c r="B899" s="77" t="s">
        <v>64</v>
      </c>
      <c r="C899" s="77">
        <v>12</v>
      </c>
      <c r="D899" s="77">
        <v>2017</v>
      </c>
      <c r="E899" s="77">
        <v>250</v>
      </c>
      <c r="F899" s="77" t="str">
        <f t="shared" si="11"/>
        <v>December</v>
      </c>
    </row>
    <row r="900" spans="1:6" x14ac:dyDescent="0.15">
      <c r="A900" s="77" t="s">
        <v>211</v>
      </c>
      <c r="B900" s="77" t="s">
        <v>64</v>
      </c>
      <c r="C900" s="77">
        <v>1</v>
      </c>
      <c r="D900" s="77">
        <v>2018</v>
      </c>
      <c r="E900" s="77">
        <v>273</v>
      </c>
      <c r="F900" s="77" t="str">
        <f t="shared" si="11"/>
        <v>January</v>
      </c>
    </row>
    <row r="901" spans="1:6" x14ac:dyDescent="0.15">
      <c r="A901" s="77" t="s">
        <v>211</v>
      </c>
      <c r="B901" s="77" t="s">
        <v>64</v>
      </c>
      <c r="C901" s="77">
        <v>2</v>
      </c>
      <c r="D901" s="77">
        <v>2018</v>
      </c>
      <c r="E901" s="77">
        <v>13</v>
      </c>
      <c r="F901" s="77" t="str">
        <f t="shared" si="11"/>
        <v>February</v>
      </c>
    </row>
    <row r="902" spans="1:6" x14ac:dyDescent="0.15">
      <c r="A902" s="77" t="s">
        <v>211</v>
      </c>
      <c r="B902" s="77" t="s">
        <v>64</v>
      </c>
      <c r="C902" s="77">
        <v>3</v>
      </c>
      <c r="D902" s="77">
        <v>2018</v>
      </c>
      <c r="E902" s="77">
        <v>2</v>
      </c>
      <c r="F902" s="77" t="str">
        <f t="shared" si="11"/>
        <v>March</v>
      </c>
    </row>
    <row r="903" spans="1:6" x14ac:dyDescent="0.15">
      <c r="A903" s="77" t="s">
        <v>211</v>
      </c>
      <c r="B903" s="77" t="s">
        <v>64</v>
      </c>
      <c r="C903" s="77">
        <v>4</v>
      </c>
      <c r="D903" s="77">
        <v>2018</v>
      </c>
      <c r="E903" s="77">
        <v>148</v>
      </c>
      <c r="F903" s="77" t="str">
        <f t="shared" si="11"/>
        <v>April</v>
      </c>
    </row>
    <row r="904" spans="1:6" x14ac:dyDescent="0.15">
      <c r="A904" s="77" t="s">
        <v>211</v>
      </c>
      <c r="B904" s="77" t="s">
        <v>64</v>
      </c>
      <c r="C904" s="77">
        <v>5</v>
      </c>
      <c r="D904" s="77">
        <v>2018</v>
      </c>
      <c r="E904" s="77">
        <v>42</v>
      </c>
      <c r="F904" s="77" t="str">
        <f t="shared" si="11"/>
        <v>May</v>
      </c>
    </row>
    <row r="905" spans="1:6" x14ac:dyDescent="0.15">
      <c r="A905" s="77" t="s">
        <v>211</v>
      </c>
      <c r="B905" s="77" t="s">
        <v>64</v>
      </c>
      <c r="C905" s="77">
        <v>6</v>
      </c>
      <c r="D905" s="77">
        <v>2018</v>
      </c>
      <c r="E905" s="77">
        <v>242</v>
      </c>
      <c r="F905" s="77" t="str">
        <f t="shared" si="11"/>
        <v>June</v>
      </c>
    </row>
    <row r="906" spans="1:6" x14ac:dyDescent="0.15">
      <c r="A906" s="77" t="s">
        <v>211</v>
      </c>
      <c r="B906" s="77" t="s">
        <v>64</v>
      </c>
      <c r="C906" s="77">
        <v>7</v>
      </c>
      <c r="D906" s="77">
        <v>2018</v>
      </c>
      <c r="E906" s="77">
        <v>258</v>
      </c>
      <c r="F906" s="77" t="str">
        <f t="shared" si="11"/>
        <v>July</v>
      </c>
    </row>
    <row r="907" spans="1:6" x14ac:dyDescent="0.15">
      <c r="A907" s="77" t="s">
        <v>211</v>
      </c>
      <c r="B907" s="77" t="s">
        <v>64</v>
      </c>
      <c r="C907" s="77">
        <v>8</v>
      </c>
      <c r="D907" s="77">
        <v>2018</v>
      </c>
      <c r="E907" s="77">
        <v>301</v>
      </c>
      <c r="F907" s="77" t="str">
        <f t="shared" si="11"/>
        <v>August</v>
      </c>
    </row>
    <row r="908" spans="1:6" x14ac:dyDescent="0.15">
      <c r="A908" s="77" t="s">
        <v>211</v>
      </c>
      <c r="B908" s="77" t="s">
        <v>64</v>
      </c>
      <c r="C908" s="77">
        <v>9</v>
      </c>
      <c r="D908" s="77">
        <v>2018</v>
      </c>
      <c r="E908" s="77">
        <v>74</v>
      </c>
      <c r="F908" s="77" t="str">
        <f t="shared" si="11"/>
        <v>September</v>
      </c>
    </row>
    <row r="909" spans="1:6" x14ac:dyDescent="0.15">
      <c r="A909" s="77" t="s">
        <v>211</v>
      </c>
      <c r="B909" s="77" t="s">
        <v>64</v>
      </c>
      <c r="C909" s="77">
        <v>10</v>
      </c>
      <c r="D909" s="77">
        <v>2018</v>
      </c>
      <c r="E909" s="77">
        <v>98</v>
      </c>
      <c r="F909" s="77" t="str">
        <f t="shared" si="11"/>
        <v>October</v>
      </c>
    </row>
    <row r="910" spans="1:6" x14ac:dyDescent="0.15">
      <c r="A910" s="77" t="s">
        <v>211</v>
      </c>
      <c r="B910" s="77" t="s">
        <v>64</v>
      </c>
      <c r="C910" s="77">
        <v>11</v>
      </c>
      <c r="D910" s="77">
        <v>2018</v>
      </c>
      <c r="E910" s="77">
        <v>138</v>
      </c>
      <c r="F910" s="77" t="str">
        <f t="shared" si="11"/>
        <v>November</v>
      </c>
    </row>
    <row r="911" spans="1:6" x14ac:dyDescent="0.15">
      <c r="A911" s="77" t="s">
        <v>211</v>
      </c>
      <c r="B911" s="77" t="s">
        <v>64</v>
      </c>
      <c r="C911" s="77">
        <v>12</v>
      </c>
      <c r="D911" s="77">
        <v>2018</v>
      </c>
      <c r="E911" s="77">
        <v>0</v>
      </c>
      <c r="F911" s="77" t="str">
        <f t="shared" si="11"/>
        <v>December</v>
      </c>
    </row>
    <row r="912" spans="1:6" x14ac:dyDescent="0.15">
      <c r="A912" s="77" t="s">
        <v>211</v>
      </c>
      <c r="B912" s="77" t="s">
        <v>64</v>
      </c>
      <c r="C912" s="77">
        <v>1</v>
      </c>
      <c r="D912" s="77">
        <v>2019</v>
      </c>
      <c r="E912" s="77">
        <v>2</v>
      </c>
      <c r="F912" s="77" t="str">
        <f t="shared" si="11"/>
        <v>January</v>
      </c>
    </row>
    <row r="913" spans="1:6" x14ac:dyDescent="0.15">
      <c r="A913" s="77" t="s">
        <v>211</v>
      </c>
      <c r="B913" s="77" t="s">
        <v>64</v>
      </c>
      <c r="C913" s="77">
        <v>2</v>
      </c>
      <c r="D913" s="77">
        <v>2019</v>
      </c>
      <c r="E913" s="77">
        <v>0</v>
      </c>
      <c r="F913" s="77" t="str">
        <f t="shared" si="11"/>
        <v>February</v>
      </c>
    </row>
    <row r="914" spans="1:6" x14ac:dyDescent="0.15">
      <c r="A914" s="77" t="s">
        <v>211</v>
      </c>
      <c r="B914" s="77" t="s">
        <v>64</v>
      </c>
      <c r="C914" s="77">
        <v>3</v>
      </c>
      <c r="D914" s="77">
        <v>2019</v>
      </c>
      <c r="E914" s="77">
        <v>0</v>
      </c>
      <c r="F914" s="77" t="str">
        <f t="shared" si="11"/>
        <v>March</v>
      </c>
    </row>
    <row r="915" spans="1:6" x14ac:dyDescent="0.15">
      <c r="A915" s="77" t="s">
        <v>211</v>
      </c>
      <c r="B915" s="77" t="s">
        <v>64</v>
      </c>
      <c r="C915" s="77">
        <v>4</v>
      </c>
      <c r="D915" s="77">
        <v>2019</v>
      </c>
      <c r="E915" s="77">
        <v>55</v>
      </c>
      <c r="F915" s="77" t="str">
        <f t="shared" si="11"/>
        <v>April</v>
      </c>
    </row>
    <row r="916" spans="1:6" x14ac:dyDescent="0.15">
      <c r="A916" s="77" t="s">
        <v>211</v>
      </c>
      <c r="B916" s="77" t="s">
        <v>64</v>
      </c>
      <c r="C916" s="77">
        <v>5</v>
      </c>
      <c r="D916" s="77">
        <v>2019</v>
      </c>
      <c r="E916" s="77">
        <v>175</v>
      </c>
      <c r="F916" s="77" t="str">
        <f t="shared" si="11"/>
        <v>May</v>
      </c>
    </row>
    <row r="917" spans="1:6" x14ac:dyDescent="0.15">
      <c r="A917" s="77" t="s">
        <v>211</v>
      </c>
      <c r="B917" s="77" t="s">
        <v>64</v>
      </c>
      <c r="C917" s="77">
        <v>6</v>
      </c>
      <c r="D917" s="77">
        <v>2019</v>
      </c>
      <c r="E917" s="77">
        <v>194</v>
      </c>
      <c r="F917" s="77" t="str">
        <f t="shared" si="11"/>
        <v>June</v>
      </c>
    </row>
    <row r="918" spans="1:6" x14ac:dyDescent="0.15">
      <c r="A918" s="77" t="s">
        <v>211</v>
      </c>
      <c r="B918" s="77" t="s">
        <v>64</v>
      </c>
      <c r="C918" s="77">
        <v>7</v>
      </c>
      <c r="D918" s="77">
        <v>2019</v>
      </c>
      <c r="E918" s="77">
        <v>194</v>
      </c>
      <c r="F918" s="77" t="str">
        <f t="shared" si="11"/>
        <v>July</v>
      </c>
    </row>
    <row r="919" spans="1:6" x14ac:dyDescent="0.15">
      <c r="A919" s="77" t="s">
        <v>211</v>
      </c>
      <c r="B919" s="77" t="s">
        <v>64</v>
      </c>
      <c r="C919" s="77">
        <v>8</v>
      </c>
      <c r="D919" s="77">
        <v>2019</v>
      </c>
      <c r="E919" s="77">
        <v>185</v>
      </c>
      <c r="F919" s="77" t="str">
        <f t="shared" si="11"/>
        <v>August</v>
      </c>
    </row>
    <row r="920" spans="1:6" x14ac:dyDescent="0.15">
      <c r="A920" s="77" t="s">
        <v>211</v>
      </c>
      <c r="B920" s="77" t="s">
        <v>64</v>
      </c>
      <c r="C920" s="77">
        <v>9</v>
      </c>
      <c r="D920" s="77">
        <v>2019</v>
      </c>
      <c r="E920" s="77">
        <v>117</v>
      </c>
      <c r="F920" s="77" t="str">
        <f t="shared" si="11"/>
        <v>September</v>
      </c>
    </row>
    <row r="921" spans="1:6" x14ac:dyDescent="0.15">
      <c r="A921" s="77" t="s">
        <v>211</v>
      </c>
      <c r="B921" s="77" t="s">
        <v>64</v>
      </c>
      <c r="C921" s="77">
        <v>10</v>
      </c>
      <c r="D921" s="77">
        <v>2019</v>
      </c>
      <c r="E921" s="77">
        <v>220</v>
      </c>
      <c r="F921" s="77" t="str">
        <f t="shared" si="11"/>
        <v>October</v>
      </c>
    </row>
    <row r="922" spans="1:6" x14ac:dyDescent="0.15">
      <c r="A922" s="77" t="s">
        <v>212</v>
      </c>
      <c r="B922" s="77" t="s">
        <v>0</v>
      </c>
      <c r="C922" s="77">
        <v>1</v>
      </c>
      <c r="D922" s="77">
        <v>2016</v>
      </c>
      <c r="E922" s="77">
        <v>0</v>
      </c>
      <c r="F922" s="77" t="str">
        <f t="shared" si="11"/>
        <v>January</v>
      </c>
    </row>
    <row r="923" spans="1:6" x14ac:dyDescent="0.15">
      <c r="A923" s="77" t="s">
        <v>212</v>
      </c>
      <c r="B923" s="77" t="s">
        <v>0</v>
      </c>
      <c r="C923" s="77">
        <v>2</v>
      </c>
      <c r="D923" s="77">
        <v>2016</v>
      </c>
      <c r="E923" s="77">
        <v>0</v>
      </c>
      <c r="F923" s="77" t="str">
        <f t="shared" si="11"/>
        <v>February</v>
      </c>
    </row>
    <row r="924" spans="1:6" x14ac:dyDescent="0.15">
      <c r="A924" s="77" t="s">
        <v>212</v>
      </c>
      <c r="B924" s="77" t="s">
        <v>0</v>
      </c>
      <c r="C924" s="77">
        <v>3</v>
      </c>
      <c r="D924" s="77">
        <v>2016</v>
      </c>
      <c r="E924" s="77">
        <v>0</v>
      </c>
      <c r="F924" s="77" t="str">
        <f t="shared" si="11"/>
        <v>March</v>
      </c>
    </row>
    <row r="925" spans="1:6" x14ac:dyDescent="0.15">
      <c r="A925" s="77" t="s">
        <v>212</v>
      </c>
      <c r="B925" s="77" t="s">
        <v>0</v>
      </c>
      <c r="C925" s="77">
        <v>4</v>
      </c>
      <c r="D925" s="77">
        <v>2016</v>
      </c>
      <c r="E925" s="77">
        <v>56</v>
      </c>
      <c r="F925" s="77" t="str">
        <f t="shared" si="11"/>
        <v>April</v>
      </c>
    </row>
    <row r="926" spans="1:6" x14ac:dyDescent="0.15">
      <c r="A926" s="77" t="s">
        <v>212</v>
      </c>
      <c r="B926" s="77" t="s">
        <v>0</v>
      </c>
      <c r="C926" s="77">
        <v>5</v>
      </c>
      <c r="D926" s="77">
        <v>2016</v>
      </c>
      <c r="E926" s="77">
        <v>40</v>
      </c>
      <c r="F926" s="77" t="str">
        <f t="shared" si="11"/>
        <v>May</v>
      </c>
    </row>
    <row r="927" spans="1:6" x14ac:dyDescent="0.15">
      <c r="A927" s="77" t="s">
        <v>212</v>
      </c>
      <c r="B927" s="77" t="s">
        <v>0</v>
      </c>
      <c r="C927" s="77">
        <v>6</v>
      </c>
      <c r="D927" s="77">
        <v>2016</v>
      </c>
      <c r="E927" s="77">
        <v>43</v>
      </c>
      <c r="F927" s="77" t="str">
        <f t="shared" si="11"/>
        <v>June</v>
      </c>
    </row>
    <row r="928" spans="1:6" x14ac:dyDescent="0.15">
      <c r="A928" s="77" t="s">
        <v>212</v>
      </c>
      <c r="B928" s="77" t="s">
        <v>0</v>
      </c>
      <c r="C928" s="77">
        <v>7</v>
      </c>
      <c r="D928" s="77">
        <v>2016</v>
      </c>
      <c r="E928" s="77">
        <v>41</v>
      </c>
      <c r="F928" s="77" t="str">
        <f t="shared" si="11"/>
        <v>July</v>
      </c>
    </row>
    <row r="929" spans="1:6" x14ac:dyDescent="0.15">
      <c r="A929" s="77" t="s">
        <v>212</v>
      </c>
      <c r="B929" s="77" t="s">
        <v>0</v>
      </c>
      <c r="C929" s="77">
        <v>8</v>
      </c>
      <c r="D929" s="77">
        <v>2016</v>
      </c>
      <c r="E929" s="77">
        <v>142</v>
      </c>
      <c r="F929" s="77" t="str">
        <f t="shared" si="11"/>
        <v>August</v>
      </c>
    </row>
    <row r="930" spans="1:6" x14ac:dyDescent="0.15">
      <c r="A930" s="77" t="s">
        <v>212</v>
      </c>
      <c r="B930" s="77" t="s">
        <v>0</v>
      </c>
      <c r="C930" s="77">
        <v>9</v>
      </c>
      <c r="D930" s="77">
        <v>2016</v>
      </c>
      <c r="E930" s="77">
        <v>277</v>
      </c>
      <c r="F930" s="77" t="str">
        <f t="shared" si="11"/>
        <v>September</v>
      </c>
    </row>
    <row r="931" spans="1:6" x14ac:dyDescent="0.15">
      <c r="A931" s="77" t="s">
        <v>212</v>
      </c>
      <c r="B931" s="77" t="s">
        <v>0</v>
      </c>
      <c r="C931" s="77">
        <v>10</v>
      </c>
      <c r="D931" s="77">
        <v>2016</v>
      </c>
      <c r="E931" s="77">
        <v>159</v>
      </c>
      <c r="F931" s="77" t="str">
        <f t="shared" si="11"/>
        <v>October</v>
      </c>
    </row>
    <row r="932" spans="1:6" x14ac:dyDescent="0.15">
      <c r="A932" s="77" t="s">
        <v>212</v>
      </c>
      <c r="B932" s="77" t="s">
        <v>0</v>
      </c>
      <c r="C932" s="77">
        <v>11</v>
      </c>
      <c r="D932" s="77">
        <v>2016</v>
      </c>
      <c r="E932" s="77">
        <v>654</v>
      </c>
      <c r="F932" s="77" t="str">
        <f t="shared" si="11"/>
        <v>November</v>
      </c>
    </row>
    <row r="933" spans="1:6" x14ac:dyDescent="0.15">
      <c r="A933" s="77" t="s">
        <v>212</v>
      </c>
      <c r="B933" s="77" t="s">
        <v>0</v>
      </c>
      <c r="C933" s="77">
        <v>12</v>
      </c>
      <c r="D933" s="77">
        <v>2016</v>
      </c>
      <c r="E933" s="77">
        <v>43</v>
      </c>
      <c r="F933" s="77" t="str">
        <f t="shared" si="11"/>
        <v>December</v>
      </c>
    </row>
    <row r="934" spans="1:6" x14ac:dyDescent="0.15">
      <c r="A934" s="77" t="s">
        <v>212</v>
      </c>
      <c r="B934" s="77" t="s">
        <v>0</v>
      </c>
      <c r="C934" s="77">
        <v>1</v>
      </c>
      <c r="D934" s="77">
        <v>2017</v>
      </c>
      <c r="E934" s="77">
        <v>131</v>
      </c>
      <c r="F934" s="77" t="str">
        <f t="shared" si="11"/>
        <v>January</v>
      </c>
    </row>
    <row r="935" spans="1:6" x14ac:dyDescent="0.15">
      <c r="A935" s="77" t="s">
        <v>212</v>
      </c>
      <c r="B935" s="77" t="s">
        <v>0</v>
      </c>
      <c r="C935" s="77">
        <v>2</v>
      </c>
      <c r="D935" s="77">
        <v>2017</v>
      </c>
      <c r="E935" s="77">
        <v>144</v>
      </c>
      <c r="F935" s="77" t="str">
        <f t="shared" si="11"/>
        <v>February</v>
      </c>
    </row>
    <row r="936" spans="1:6" x14ac:dyDescent="0.15">
      <c r="A936" s="77" t="s">
        <v>212</v>
      </c>
      <c r="B936" s="77" t="s">
        <v>0</v>
      </c>
      <c r="C936" s="77">
        <v>3</v>
      </c>
      <c r="D936" s="77">
        <v>2017</v>
      </c>
      <c r="E936" s="77">
        <v>8</v>
      </c>
      <c r="F936" s="77" t="str">
        <f t="shared" si="11"/>
        <v>March</v>
      </c>
    </row>
    <row r="937" spans="1:6" x14ac:dyDescent="0.15">
      <c r="A937" s="77" t="s">
        <v>212</v>
      </c>
      <c r="B937" s="77" t="s">
        <v>0</v>
      </c>
      <c r="C937" s="77">
        <v>4</v>
      </c>
      <c r="D937" s="77">
        <v>2017</v>
      </c>
      <c r="E937" s="77">
        <v>162</v>
      </c>
      <c r="F937" s="77" t="str">
        <f t="shared" si="11"/>
        <v>April</v>
      </c>
    </row>
    <row r="938" spans="1:6" x14ac:dyDescent="0.15">
      <c r="A938" s="77" t="s">
        <v>212</v>
      </c>
      <c r="B938" s="77" t="s">
        <v>0</v>
      </c>
      <c r="C938" s="77">
        <v>5</v>
      </c>
      <c r="D938" s="77">
        <v>2017</v>
      </c>
      <c r="E938" s="77">
        <v>174</v>
      </c>
      <c r="F938" s="77" t="str">
        <f t="shared" si="11"/>
        <v>May</v>
      </c>
    </row>
    <row r="939" spans="1:6" x14ac:dyDescent="0.15">
      <c r="A939" s="77" t="s">
        <v>212</v>
      </c>
      <c r="B939" s="77" t="s">
        <v>0</v>
      </c>
      <c r="C939" s="77">
        <v>6</v>
      </c>
      <c r="D939" s="77">
        <v>2017</v>
      </c>
      <c r="E939" s="77">
        <v>456</v>
      </c>
      <c r="F939" s="77" t="str">
        <f t="shared" si="11"/>
        <v>June</v>
      </c>
    </row>
    <row r="940" spans="1:6" x14ac:dyDescent="0.15">
      <c r="A940" s="77" t="s">
        <v>212</v>
      </c>
      <c r="B940" s="77" t="s">
        <v>0</v>
      </c>
      <c r="C940" s="77">
        <v>7</v>
      </c>
      <c r="D940" s="77">
        <v>2017</v>
      </c>
      <c r="E940" s="77">
        <v>81</v>
      </c>
      <c r="F940" s="77" t="str">
        <f t="shared" si="11"/>
        <v>July</v>
      </c>
    </row>
    <row r="941" spans="1:6" x14ac:dyDescent="0.15">
      <c r="A941" s="77" t="s">
        <v>212</v>
      </c>
      <c r="B941" s="77" t="s">
        <v>0</v>
      </c>
      <c r="C941" s="77">
        <v>8</v>
      </c>
      <c r="D941" s="77">
        <v>2017</v>
      </c>
      <c r="E941" s="77">
        <v>174</v>
      </c>
      <c r="F941" s="77" t="str">
        <f t="shared" si="11"/>
        <v>August</v>
      </c>
    </row>
    <row r="942" spans="1:6" x14ac:dyDescent="0.15">
      <c r="A942" s="77" t="s">
        <v>212</v>
      </c>
      <c r="B942" s="77" t="s">
        <v>0</v>
      </c>
      <c r="C942" s="77">
        <v>9</v>
      </c>
      <c r="D942" s="77">
        <v>2017</v>
      </c>
      <c r="E942" s="77">
        <v>77</v>
      </c>
      <c r="F942" s="77" t="str">
        <f t="shared" si="11"/>
        <v>September</v>
      </c>
    </row>
    <row r="943" spans="1:6" x14ac:dyDescent="0.15">
      <c r="A943" s="77" t="s">
        <v>212</v>
      </c>
      <c r="B943" s="77" t="s">
        <v>0</v>
      </c>
      <c r="C943" s="77">
        <v>10</v>
      </c>
      <c r="D943" s="77">
        <v>2017</v>
      </c>
      <c r="E943" s="77">
        <v>170</v>
      </c>
      <c r="F943" s="77" t="str">
        <f t="shared" si="11"/>
        <v>October</v>
      </c>
    </row>
    <row r="944" spans="1:6" x14ac:dyDescent="0.15">
      <c r="A944" s="77" t="s">
        <v>212</v>
      </c>
      <c r="B944" s="77" t="s">
        <v>0</v>
      </c>
      <c r="C944" s="77">
        <v>11</v>
      </c>
      <c r="D944" s="77">
        <v>2017</v>
      </c>
      <c r="E944" s="77">
        <v>127</v>
      </c>
      <c r="F944" s="77" t="str">
        <f t="shared" si="11"/>
        <v>November</v>
      </c>
    </row>
    <row r="945" spans="1:6" x14ac:dyDescent="0.15">
      <c r="A945" s="77" t="s">
        <v>212</v>
      </c>
      <c r="B945" s="77" t="s">
        <v>0</v>
      </c>
      <c r="C945" s="77">
        <v>12</v>
      </c>
      <c r="D945" s="77">
        <v>2017</v>
      </c>
      <c r="E945" s="77">
        <v>38</v>
      </c>
      <c r="F945" s="77" t="str">
        <f t="shared" si="11"/>
        <v>December</v>
      </c>
    </row>
    <row r="946" spans="1:6" x14ac:dyDescent="0.15">
      <c r="A946" s="77" t="s">
        <v>212</v>
      </c>
      <c r="B946" s="77" t="s">
        <v>0</v>
      </c>
      <c r="C946" s="77">
        <v>1</v>
      </c>
      <c r="D946" s="77">
        <v>2018</v>
      </c>
      <c r="E946" s="77">
        <v>76</v>
      </c>
      <c r="F946" s="77" t="str">
        <f t="shared" si="11"/>
        <v>January</v>
      </c>
    </row>
    <row r="947" spans="1:6" x14ac:dyDescent="0.15">
      <c r="A947" s="77" t="s">
        <v>212</v>
      </c>
      <c r="B947" s="77" t="s">
        <v>0</v>
      </c>
      <c r="C947" s="77">
        <v>2</v>
      </c>
      <c r="D947" s="77">
        <v>2018</v>
      </c>
      <c r="E947" s="77">
        <v>0</v>
      </c>
      <c r="F947" s="77" t="str">
        <f t="shared" si="11"/>
        <v>February</v>
      </c>
    </row>
    <row r="948" spans="1:6" x14ac:dyDescent="0.15">
      <c r="A948" s="77" t="s">
        <v>212</v>
      </c>
      <c r="B948" s="77" t="s">
        <v>0</v>
      </c>
      <c r="C948" s="77">
        <v>3</v>
      </c>
      <c r="D948" s="77">
        <v>2018</v>
      </c>
      <c r="E948" s="77">
        <v>92</v>
      </c>
      <c r="F948" s="77" t="str">
        <f t="shared" si="11"/>
        <v>March</v>
      </c>
    </row>
    <row r="949" spans="1:6" x14ac:dyDescent="0.15">
      <c r="A949" s="77" t="s">
        <v>212</v>
      </c>
      <c r="B949" s="77" t="s">
        <v>0</v>
      </c>
      <c r="C949" s="77">
        <v>4</v>
      </c>
      <c r="D949" s="77">
        <v>2018</v>
      </c>
      <c r="E949" s="77">
        <v>36</v>
      </c>
      <c r="F949" s="77" t="str">
        <f t="shared" si="11"/>
        <v>April</v>
      </c>
    </row>
    <row r="950" spans="1:6" x14ac:dyDescent="0.15">
      <c r="A950" s="77" t="s">
        <v>212</v>
      </c>
      <c r="B950" s="77" t="s">
        <v>0</v>
      </c>
      <c r="C950" s="77">
        <v>5</v>
      </c>
      <c r="D950" s="77">
        <v>2018</v>
      </c>
      <c r="E950" s="77">
        <v>208</v>
      </c>
      <c r="F950" s="77" t="str">
        <f t="shared" si="11"/>
        <v>May</v>
      </c>
    </row>
    <row r="951" spans="1:6" x14ac:dyDescent="0.15">
      <c r="A951" s="77" t="s">
        <v>212</v>
      </c>
      <c r="B951" s="77" t="s">
        <v>0</v>
      </c>
      <c r="C951" s="77">
        <v>6</v>
      </c>
      <c r="D951" s="77">
        <v>2018</v>
      </c>
      <c r="E951" s="77">
        <v>193</v>
      </c>
      <c r="F951" s="77" t="str">
        <f t="shared" si="11"/>
        <v>June</v>
      </c>
    </row>
    <row r="952" spans="1:6" x14ac:dyDescent="0.15">
      <c r="A952" s="77" t="s">
        <v>212</v>
      </c>
      <c r="B952" s="77" t="s">
        <v>0</v>
      </c>
      <c r="C952" s="77">
        <v>7</v>
      </c>
      <c r="D952" s="77">
        <v>2018</v>
      </c>
      <c r="E952" s="77">
        <v>359</v>
      </c>
      <c r="F952" s="77" t="str">
        <f t="shared" si="11"/>
        <v>July</v>
      </c>
    </row>
    <row r="953" spans="1:6" x14ac:dyDescent="0.15">
      <c r="A953" s="77" t="s">
        <v>212</v>
      </c>
      <c r="B953" s="77" t="s">
        <v>0</v>
      </c>
      <c r="C953" s="77">
        <v>8</v>
      </c>
      <c r="D953" s="77">
        <v>2018</v>
      </c>
      <c r="E953" s="77">
        <v>246</v>
      </c>
      <c r="F953" s="77" t="str">
        <f t="shared" si="11"/>
        <v>August</v>
      </c>
    </row>
    <row r="954" spans="1:6" x14ac:dyDescent="0.15">
      <c r="A954" s="77" t="s">
        <v>212</v>
      </c>
      <c r="B954" s="77" t="s">
        <v>0</v>
      </c>
      <c r="C954" s="77">
        <v>9</v>
      </c>
      <c r="D954" s="77">
        <v>2018</v>
      </c>
      <c r="E954" s="77">
        <v>144</v>
      </c>
      <c r="F954" s="77" t="str">
        <f t="shared" si="11"/>
        <v>September</v>
      </c>
    </row>
    <row r="955" spans="1:6" x14ac:dyDescent="0.15">
      <c r="A955" s="77" t="s">
        <v>212</v>
      </c>
      <c r="B955" s="77" t="s">
        <v>0</v>
      </c>
      <c r="C955" s="77">
        <v>10</v>
      </c>
      <c r="D955" s="77">
        <v>2018</v>
      </c>
      <c r="E955" s="77">
        <v>191</v>
      </c>
      <c r="F955" s="77" t="str">
        <f t="shared" si="11"/>
        <v>October</v>
      </c>
    </row>
    <row r="956" spans="1:6" x14ac:dyDescent="0.15">
      <c r="A956" s="77" t="s">
        <v>212</v>
      </c>
      <c r="B956" s="77" t="s">
        <v>0</v>
      </c>
      <c r="C956" s="77">
        <v>11</v>
      </c>
      <c r="D956" s="77">
        <v>2018</v>
      </c>
      <c r="E956" s="77">
        <v>143</v>
      </c>
      <c r="F956" s="77" t="str">
        <f t="shared" si="11"/>
        <v>November</v>
      </c>
    </row>
    <row r="957" spans="1:6" x14ac:dyDescent="0.15">
      <c r="A957" s="77" t="s">
        <v>212</v>
      </c>
      <c r="B957" s="77" t="s">
        <v>0</v>
      </c>
      <c r="C957" s="77">
        <v>12</v>
      </c>
      <c r="D957" s="77">
        <v>2018</v>
      </c>
      <c r="E957" s="77">
        <v>56</v>
      </c>
      <c r="F957" s="77" t="str">
        <f t="shared" si="11"/>
        <v>December</v>
      </c>
    </row>
    <row r="958" spans="1:6" x14ac:dyDescent="0.15">
      <c r="A958" s="77" t="s">
        <v>212</v>
      </c>
      <c r="B958" s="77" t="s">
        <v>0</v>
      </c>
      <c r="C958" s="77">
        <v>1</v>
      </c>
      <c r="D958" s="77">
        <v>2019</v>
      </c>
      <c r="E958" s="77">
        <v>38</v>
      </c>
      <c r="F958" s="77" t="str">
        <f t="shared" si="11"/>
        <v>January</v>
      </c>
    </row>
    <row r="959" spans="1:6" x14ac:dyDescent="0.15">
      <c r="A959" s="77" t="s">
        <v>212</v>
      </c>
      <c r="B959" s="77" t="s">
        <v>0</v>
      </c>
      <c r="C959" s="77">
        <v>2</v>
      </c>
      <c r="D959" s="77">
        <v>2019</v>
      </c>
      <c r="E959" s="77">
        <v>0</v>
      </c>
      <c r="F959" s="77" t="str">
        <f t="shared" si="11"/>
        <v>February</v>
      </c>
    </row>
    <row r="960" spans="1:6" x14ac:dyDescent="0.15">
      <c r="A960" s="77" t="s">
        <v>212</v>
      </c>
      <c r="B960" s="77" t="s">
        <v>0</v>
      </c>
      <c r="C960" s="77">
        <v>3</v>
      </c>
      <c r="D960" s="77">
        <v>2019</v>
      </c>
      <c r="E960" s="77">
        <v>24</v>
      </c>
      <c r="F960" s="77" t="str">
        <f t="shared" si="11"/>
        <v>March</v>
      </c>
    </row>
    <row r="961" spans="1:6" x14ac:dyDescent="0.15">
      <c r="A961" s="77" t="s">
        <v>212</v>
      </c>
      <c r="B961" s="77" t="s">
        <v>0</v>
      </c>
      <c r="C961" s="77">
        <v>4</v>
      </c>
      <c r="D961" s="77">
        <v>2019</v>
      </c>
      <c r="E961" s="77">
        <v>26</v>
      </c>
      <c r="F961" s="77" t="str">
        <f t="shared" si="11"/>
        <v>April</v>
      </c>
    </row>
    <row r="962" spans="1:6" x14ac:dyDescent="0.15">
      <c r="A962" s="77" t="s">
        <v>212</v>
      </c>
      <c r="B962" s="77" t="s">
        <v>0</v>
      </c>
      <c r="C962" s="77">
        <v>5</v>
      </c>
      <c r="D962" s="77">
        <v>2019</v>
      </c>
      <c r="E962" s="77">
        <v>77</v>
      </c>
      <c r="F962" s="77" t="str">
        <f t="shared" ref="F962:F1058" si="12">TEXT(DATE(2000,C962,1),"MMMM")</f>
        <v>May</v>
      </c>
    </row>
    <row r="963" spans="1:6" x14ac:dyDescent="0.15">
      <c r="A963" s="77" t="s">
        <v>212</v>
      </c>
      <c r="B963" s="77" t="s">
        <v>0</v>
      </c>
      <c r="C963" s="77">
        <v>6</v>
      </c>
      <c r="D963" s="77">
        <v>2019</v>
      </c>
      <c r="E963" s="77">
        <v>87</v>
      </c>
      <c r="F963" s="77" t="str">
        <f t="shared" si="12"/>
        <v>June</v>
      </c>
    </row>
    <row r="964" spans="1:6" x14ac:dyDescent="0.15">
      <c r="A964" s="77" t="s">
        <v>212</v>
      </c>
      <c r="B964" s="77" t="s">
        <v>0</v>
      </c>
      <c r="C964" s="77">
        <v>7</v>
      </c>
      <c r="D964" s="77">
        <v>2019</v>
      </c>
      <c r="E964" s="77">
        <v>85</v>
      </c>
      <c r="F964" s="77" t="str">
        <f t="shared" si="12"/>
        <v>July</v>
      </c>
    </row>
    <row r="965" spans="1:6" x14ac:dyDescent="0.15">
      <c r="A965" s="77" t="s">
        <v>212</v>
      </c>
      <c r="B965" s="77" t="s">
        <v>0</v>
      </c>
      <c r="C965" s="77">
        <v>8</v>
      </c>
      <c r="D965" s="77">
        <v>2019</v>
      </c>
      <c r="E965" s="77">
        <v>62</v>
      </c>
      <c r="F965" s="77" t="str">
        <f t="shared" si="12"/>
        <v>August</v>
      </c>
    </row>
    <row r="966" spans="1:6" x14ac:dyDescent="0.15">
      <c r="A966" s="77" t="s">
        <v>212</v>
      </c>
      <c r="B966" s="77" t="s">
        <v>0</v>
      </c>
      <c r="C966" s="77">
        <v>9</v>
      </c>
      <c r="D966" s="77">
        <v>2019</v>
      </c>
      <c r="E966" s="77">
        <v>183</v>
      </c>
      <c r="F966" s="77"/>
    </row>
    <row r="967" spans="1:6" x14ac:dyDescent="0.15">
      <c r="A967" s="77" t="s">
        <v>212</v>
      </c>
      <c r="B967" s="77" t="s">
        <v>0</v>
      </c>
      <c r="C967" s="77">
        <v>10</v>
      </c>
      <c r="D967" s="77">
        <v>2019</v>
      </c>
      <c r="E967" s="77">
        <v>195</v>
      </c>
      <c r="F967" s="77"/>
    </row>
    <row r="968" spans="1:6" x14ac:dyDescent="0.15">
      <c r="A968" s="77" t="s">
        <v>213</v>
      </c>
      <c r="B968" s="77" t="s">
        <v>56</v>
      </c>
      <c r="C968" s="77">
        <v>1</v>
      </c>
      <c r="D968" s="77">
        <v>2016</v>
      </c>
      <c r="E968" s="77">
        <v>504</v>
      </c>
      <c r="F968" s="77"/>
    </row>
    <row r="969" spans="1:6" x14ac:dyDescent="0.15">
      <c r="A969" s="77" t="s">
        <v>213</v>
      </c>
      <c r="B969" s="77" t="s">
        <v>56</v>
      </c>
      <c r="C969" s="77">
        <v>2</v>
      </c>
      <c r="D969" s="77">
        <v>2016</v>
      </c>
      <c r="E969" s="77">
        <v>259</v>
      </c>
      <c r="F969" s="77"/>
    </row>
    <row r="970" spans="1:6" x14ac:dyDescent="0.15">
      <c r="A970" s="77" t="s">
        <v>213</v>
      </c>
      <c r="B970" s="77" t="s">
        <v>56</v>
      </c>
      <c r="C970" s="77">
        <v>3</v>
      </c>
      <c r="D970" s="77">
        <v>2016</v>
      </c>
      <c r="E970" s="77">
        <v>831</v>
      </c>
      <c r="F970" s="77"/>
    </row>
    <row r="971" spans="1:6" x14ac:dyDescent="0.15">
      <c r="A971" s="77" t="s">
        <v>213</v>
      </c>
      <c r="B971" s="77" t="s">
        <v>56</v>
      </c>
      <c r="C971" s="77">
        <v>4</v>
      </c>
      <c r="D971" s="77">
        <v>2016</v>
      </c>
      <c r="E971" s="77">
        <v>530</v>
      </c>
      <c r="F971" s="77"/>
    </row>
    <row r="972" spans="1:6" x14ac:dyDescent="0.15">
      <c r="A972" s="77" t="s">
        <v>213</v>
      </c>
      <c r="B972" s="77" t="s">
        <v>56</v>
      </c>
      <c r="C972" s="77">
        <v>5</v>
      </c>
      <c r="D972" s="77">
        <v>2016</v>
      </c>
      <c r="E972" s="77">
        <v>712</v>
      </c>
      <c r="F972" s="77"/>
    </row>
    <row r="973" spans="1:6" x14ac:dyDescent="0.15">
      <c r="A973" s="77" t="s">
        <v>213</v>
      </c>
      <c r="B973" s="77" t="s">
        <v>56</v>
      </c>
      <c r="C973" s="77">
        <v>6</v>
      </c>
      <c r="D973" s="77">
        <v>2016</v>
      </c>
      <c r="E973" s="77">
        <v>2289</v>
      </c>
      <c r="F973" s="77"/>
    </row>
    <row r="974" spans="1:6" x14ac:dyDescent="0.15">
      <c r="A974" s="77" t="s">
        <v>213</v>
      </c>
      <c r="B974" s="77" t="s">
        <v>56</v>
      </c>
      <c r="C974" s="77">
        <v>7</v>
      </c>
      <c r="D974" s="77">
        <v>2016</v>
      </c>
      <c r="E974" s="77">
        <v>1193</v>
      </c>
      <c r="F974" s="77"/>
    </row>
    <row r="975" spans="1:6" x14ac:dyDescent="0.15">
      <c r="A975" s="77" t="s">
        <v>213</v>
      </c>
      <c r="B975" s="77" t="s">
        <v>56</v>
      </c>
      <c r="C975" s="77">
        <v>8</v>
      </c>
      <c r="D975" s="77">
        <v>2016</v>
      </c>
      <c r="E975" s="77">
        <v>1150</v>
      </c>
      <c r="F975" s="77"/>
    </row>
    <row r="976" spans="1:6" x14ac:dyDescent="0.15">
      <c r="A976" s="77" t="s">
        <v>213</v>
      </c>
      <c r="B976" s="77" t="s">
        <v>56</v>
      </c>
      <c r="C976" s="77">
        <v>9</v>
      </c>
      <c r="D976" s="77">
        <v>2016</v>
      </c>
      <c r="E976" s="77">
        <v>1245</v>
      </c>
      <c r="F976" s="77"/>
    </row>
    <row r="977" spans="1:6" x14ac:dyDescent="0.15">
      <c r="A977" s="77" t="s">
        <v>213</v>
      </c>
      <c r="B977" s="77" t="s">
        <v>56</v>
      </c>
      <c r="C977" s="77">
        <v>10</v>
      </c>
      <c r="D977" s="77">
        <v>2016</v>
      </c>
      <c r="E977" s="77">
        <v>2421</v>
      </c>
      <c r="F977" s="77"/>
    </row>
    <row r="978" spans="1:6" x14ac:dyDescent="0.15">
      <c r="A978" s="77" t="s">
        <v>213</v>
      </c>
      <c r="B978" s="77" t="s">
        <v>56</v>
      </c>
      <c r="C978" s="77">
        <v>11</v>
      </c>
      <c r="D978" s="77">
        <v>2016</v>
      </c>
      <c r="E978" s="77">
        <v>1400</v>
      </c>
      <c r="F978" s="77"/>
    </row>
    <row r="979" spans="1:6" x14ac:dyDescent="0.15">
      <c r="A979" s="77" t="s">
        <v>213</v>
      </c>
      <c r="B979" s="77" t="s">
        <v>56</v>
      </c>
      <c r="C979" s="77">
        <v>12</v>
      </c>
      <c r="D979" s="77">
        <v>2016</v>
      </c>
      <c r="E979" s="77">
        <v>811</v>
      </c>
      <c r="F979" s="77"/>
    </row>
    <row r="980" spans="1:6" x14ac:dyDescent="0.15">
      <c r="A980" s="77" t="s">
        <v>213</v>
      </c>
      <c r="B980" s="77" t="s">
        <v>56</v>
      </c>
      <c r="C980" s="77">
        <v>1</v>
      </c>
      <c r="D980" s="77">
        <v>2017</v>
      </c>
      <c r="E980" s="77">
        <v>796</v>
      </c>
      <c r="F980" s="77"/>
    </row>
    <row r="981" spans="1:6" x14ac:dyDescent="0.15">
      <c r="A981" s="77" t="s">
        <v>213</v>
      </c>
      <c r="B981" s="77" t="s">
        <v>56</v>
      </c>
      <c r="C981" s="77">
        <v>2</v>
      </c>
      <c r="D981" s="77">
        <v>2017</v>
      </c>
      <c r="E981" s="77">
        <v>1296</v>
      </c>
      <c r="F981" s="77"/>
    </row>
    <row r="982" spans="1:6" x14ac:dyDescent="0.15">
      <c r="A982" s="77" t="s">
        <v>213</v>
      </c>
      <c r="B982" s="77" t="s">
        <v>56</v>
      </c>
      <c r="C982" s="77">
        <v>3</v>
      </c>
      <c r="D982" s="77">
        <v>2017</v>
      </c>
      <c r="E982" s="77">
        <v>1076</v>
      </c>
      <c r="F982" s="77"/>
    </row>
    <row r="983" spans="1:6" x14ac:dyDescent="0.15">
      <c r="A983" s="77" t="s">
        <v>213</v>
      </c>
      <c r="B983" s="77" t="s">
        <v>56</v>
      </c>
      <c r="C983" s="77">
        <v>4</v>
      </c>
      <c r="D983" s="77">
        <v>2017</v>
      </c>
      <c r="E983" s="77">
        <v>1016</v>
      </c>
      <c r="F983" s="77"/>
    </row>
    <row r="984" spans="1:6" x14ac:dyDescent="0.15">
      <c r="A984" s="77" t="s">
        <v>213</v>
      </c>
      <c r="B984" s="77" t="s">
        <v>56</v>
      </c>
      <c r="C984" s="77">
        <v>5</v>
      </c>
      <c r="D984" s="77">
        <v>2017</v>
      </c>
      <c r="E984" s="77">
        <v>1776</v>
      </c>
      <c r="F984" s="77"/>
    </row>
    <row r="985" spans="1:6" x14ac:dyDescent="0.15">
      <c r="A985" s="77" t="s">
        <v>213</v>
      </c>
      <c r="B985" s="77" t="s">
        <v>56</v>
      </c>
      <c r="C985" s="77">
        <v>6</v>
      </c>
      <c r="D985" s="77">
        <v>2017</v>
      </c>
      <c r="E985" s="77">
        <v>1799</v>
      </c>
      <c r="F985" s="77"/>
    </row>
    <row r="986" spans="1:6" x14ac:dyDescent="0.15">
      <c r="A986" s="77" t="s">
        <v>213</v>
      </c>
      <c r="B986" s="77" t="s">
        <v>56</v>
      </c>
      <c r="C986" s="77">
        <v>7</v>
      </c>
      <c r="D986" s="77">
        <v>2017</v>
      </c>
      <c r="E986" s="77">
        <v>872</v>
      </c>
      <c r="F986" s="77"/>
    </row>
    <row r="987" spans="1:6" x14ac:dyDescent="0.15">
      <c r="A987" s="77" t="s">
        <v>213</v>
      </c>
      <c r="B987" s="77" t="s">
        <v>56</v>
      </c>
      <c r="C987" s="77">
        <v>8</v>
      </c>
      <c r="D987" s="77">
        <v>2017</v>
      </c>
      <c r="E987" s="77">
        <v>226</v>
      </c>
      <c r="F987" s="77"/>
    </row>
    <row r="988" spans="1:6" x14ac:dyDescent="0.15">
      <c r="A988" s="77" t="s">
        <v>213</v>
      </c>
      <c r="B988" s="77" t="s">
        <v>56</v>
      </c>
      <c r="C988" s="77">
        <v>9</v>
      </c>
      <c r="D988" s="77">
        <v>2017</v>
      </c>
      <c r="E988" s="77">
        <v>360</v>
      </c>
      <c r="F988" s="77"/>
    </row>
    <row r="989" spans="1:6" x14ac:dyDescent="0.15">
      <c r="A989" s="77" t="s">
        <v>213</v>
      </c>
      <c r="B989" s="77" t="s">
        <v>56</v>
      </c>
      <c r="C989" s="77">
        <v>10</v>
      </c>
      <c r="D989" s="77">
        <v>2017</v>
      </c>
      <c r="E989" s="77">
        <v>144</v>
      </c>
      <c r="F989" s="77"/>
    </row>
    <row r="990" spans="1:6" x14ac:dyDescent="0.15">
      <c r="A990" s="77" t="s">
        <v>213</v>
      </c>
      <c r="B990" s="77" t="s">
        <v>56</v>
      </c>
      <c r="C990" s="77">
        <v>11</v>
      </c>
      <c r="D990" s="77">
        <v>2017</v>
      </c>
      <c r="E990" s="77">
        <v>243</v>
      </c>
      <c r="F990" s="77"/>
    </row>
    <row r="991" spans="1:6" x14ac:dyDescent="0.15">
      <c r="A991" s="77" t="s">
        <v>213</v>
      </c>
      <c r="B991" s="77" t="s">
        <v>56</v>
      </c>
      <c r="C991" s="77">
        <v>12</v>
      </c>
      <c r="D991" s="77">
        <v>2017</v>
      </c>
      <c r="E991" s="77">
        <v>97</v>
      </c>
      <c r="F991" s="77"/>
    </row>
    <row r="992" spans="1:6" x14ac:dyDescent="0.15">
      <c r="A992" s="77" t="s">
        <v>213</v>
      </c>
      <c r="B992" s="77" t="s">
        <v>56</v>
      </c>
      <c r="C992" s="77">
        <v>1</v>
      </c>
      <c r="D992" s="77">
        <v>2018</v>
      </c>
      <c r="E992" s="77">
        <v>132</v>
      </c>
      <c r="F992" s="77"/>
    </row>
    <row r="993" spans="1:6" x14ac:dyDescent="0.15">
      <c r="A993" s="77" t="s">
        <v>213</v>
      </c>
      <c r="B993" s="77" t="s">
        <v>56</v>
      </c>
      <c r="C993" s="77">
        <v>2</v>
      </c>
      <c r="D993" s="77">
        <v>2018</v>
      </c>
      <c r="E993" s="77">
        <v>45</v>
      </c>
      <c r="F993" s="77"/>
    </row>
    <row r="994" spans="1:6" x14ac:dyDescent="0.15">
      <c r="A994" s="77" t="s">
        <v>213</v>
      </c>
      <c r="B994" s="77" t="s">
        <v>56</v>
      </c>
      <c r="C994" s="77">
        <v>3</v>
      </c>
      <c r="D994" s="77">
        <v>2018</v>
      </c>
      <c r="E994" s="77">
        <v>53</v>
      </c>
      <c r="F994" s="77"/>
    </row>
    <row r="995" spans="1:6" x14ac:dyDescent="0.15">
      <c r="A995" s="77" t="s">
        <v>213</v>
      </c>
      <c r="B995" s="77" t="s">
        <v>56</v>
      </c>
      <c r="C995" s="77">
        <v>4</v>
      </c>
      <c r="D995" s="77">
        <v>2018</v>
      </c>
      <c r="E995" s="77">
        <v>174</v>
      </c>
      <c r="F995" s="77"/>
    </row>
    <row r="996" spans="1:6" x14ac:dyDescent="0.15">
      <c r="A996" s="77" t="s">
        <v>213</v>
      </c>
      <c r="B996" s="77" t="s">
        <v>56</v>
      </c>
      <c r="C996" s="77">
        <v>5</v>
      </c>
      <c r="D996" s="77">
        <v>2018</v>
      </c>
      <c r="E996" s="77">
        <v>81</v>
      </c>
      <c r="F996" s="77"/>
    </row>
    <row r="997" spans="1:6" x14ac:dyDescent="0.15">
      <c r="A997" s="77" t="s">
        <v>213</v>
      </c>
      <c r="B997" s="77" t="s">
        <v>56</v>
      </c>
      <c r="C997" s="77">
        <v>6</v>
      </c>
      <c r="D997" s="77">
        <v>2018</v>
      </c>
      <c r="E997" s="77">
        <v>323</v>
      </c>
      <c r="F997" s="77"/>
    </row>
    <row r="998" spans="1:6" x14ac:dyDescent="0.15">
      <c r="A998" s="77" t="s">
        <v>213</v>
      </c>
      <c r="B998" s="77" t="s">
        <v>56</v>
      </c>
      <c r="C998" s="77">
        <v>7</v>
      </c>
      <c r="D998" s="77">
        <v>2018</v>
      </c>
      <c r="E998" s="77">
        <v>1</v>
      </c>
      <c r="F998" s="77"/>
    </row>
    <row r="999" spans="1:6" x14ac:dyDescent="0.15">
      <c r="A999" s="77" t="s">
        <v>213</v>
      </c>
      <c r="B999" s="77" t="s">
        <v>56</v>
      </c>
      <c r="C999" s="77">
        <v>8</v>
      </c>
      <c r="D999" s="77">
        <v>2018</v>
      </c>
      <c r="E999" s="77">
        <v>0</v>
      </c>
      <c r="F999" s="77"/>
    </row>
    <row r="1000" spans="1:6" x14ac:dyDescent="0.15">
      <c r="A1000" s="77" t="s">
        <v>213</v>
      </c>
      <c r="B1000" s="77" t="s">
        <v>56</v>
      </c>
      <c r="C1000" s="77">
        <v>9</v>
      </c>
      <c r="D1000" s="77">
        <v>2018</v>
      </c>
      <c r="E1000" s="77">
        <v>0</v>
      </c>
      <c r="F1000" s="77"/>
    </row>
    <row r="1001" spans="1:6" x14ac:dyDescent="0.15">
      <c r="A1001" s="77" t="s">
        <v>213</v>
      </c>
      <c r="B1001" s="77" t="s">
        <v>56</v>
      </c>
      <c r="C1001" s="77">
        <v>10</v>
      </c>
      <c r="D1001" s="77">
        <v>2018</v>
      </c>
      <c r="E1001" s="77">
        <v>0</v>
      </c>
      <c r="F1001" s="77"/>
    </row>
    <row r="1002" spans="1:6" x14ac:dyDescent="0.15">
      <c r="A1002" s="77" t="s">
        <v>213</v>
      </c>
      <c r="B1002" s="77" t="s">
        <v>56</v>
      </c>
      <c r="C1002" s="77">
        <v>11</v>
      </c>
      <c r="D1002" s="77">
        <v>2018</v>
      </c>
      <c r="E1002" s="77">
        <v>1</v>
      </c>
      <c r="F1002" s="77"/>
    </row>
    <row r="1003" spans="1:6" x14ac:dyDescent="0.15">
      <c r="A1003" s="77" t="s">
        <v>213</v>
      </c>
      <c r="B1003" s="77" t="s">
        <v>56</v>
      </c>
      <c r="C1003" s="77">
        <v>12</v>
      </c>
      <c r="D1003" s="77">
        <v>2018</v>
      </c>
      <c r="E1003" s="77">
        <v>0</v>
      </c>
      <c r="F1003" s="77"/>
    </row>
    <row r="1004" spans="1:6" x14ac:dyDescent="0.15">
      <c r="A1004" s="77" t="s">
        <v>213</v>
      </c>
      <c r="B1004" s="77" t="s">
        <v>56</v>
      </c>
      <c r="C1004" s="77">
        <v>1</v>
      </c>
      <c r="D1004" s="77">
        <v>2019</v>
      </c>
      <c r="E1004" s="77">
        <v>18</v>
      </c>
      <c r="F1004" s="77"/>
    </row>
    <row r="1005" spans="1:6" x14ac:dyDescent="0.15">
      <c r="A1005" s="77" t="s">
        <v>213</v>
      </c>
      <c r="B1005" s="77" t="s">
        <v>56</v>
      </c>
      <c r="C1005" s="77">
        <v>2</v>
      </c>
      <c r="D1005" s="77">
        <v>2019</v>
      </c>
      <c r="E1005" s="77">
        <v>0</v>
      </c>
      <c r="F1005" s="77"/>
    </row>
    <row r="1006" spans="1:6" x14ac:dyDescent="0.15">
      <c r="A1006" s="77" t="s">
        <v>213</v>
      </c>
      <c r="B1006" s="77" t="s">
        <v>56</v>
      </c>
      <c r="C1006" s="77">
        <v>3</v>
      </c>
      <c r="D1006" s="77">
        <v>2019</v>
      </c>
      <c r="E1006" s="77">
        <v>18</v>
      </c>
      <c r="F1006" s="77"/>
    </row>
    <row r="1007" spans="1:6" x14ac:dyDescent="0.15">
      <c r="A1007" s="77" t="s">
        <v>213</v>
      </c>
      <c r="B1007" s="77" t="s">
        <v>56</v>
      </c>
      <c r="C1007" s="77">
        <v>4</v>
      </c>
      <c r="D1007" s="77">
        <v>2019</v>
      </c>
      <c r="E1007" s="77">
        <v>0</v>
      </c>
      <c r="F1007" s="77"/>
    </row>
    <row r="1008" spans="1:6" x14ac:dyDescent="0.15">
      <c r="A1008" s="77" t="s">
        <v>213</v>
      </c>
      <c r="B1008" s="77" t="s">
        <v>56</v>
      </c>
      <c r="C1008" s="77">
        <v>5</v>
      </c>
      <c r="D1008" s="77">
        <v>2019</v>
      </c>
      <c r="E1008" s="77">
        <v>0</v>
      </c>
      <c r="F1008" s="77"/>
    </row>
    <row r="1009" spans="1:6" x14ac:dyDescent="0.15">
      <c r="A1009" s="77" t="s">
        <v>213</v>
      </c>
      <c r="B1009" s="77" t="s">
        <v>56</v>
      </c>
      <c r="C1009" s="77">
        <v>6</v>
      </c>
      <c r="D1009" s="77">
        <v>2019</v>
      </c>
      <c r="E1009" s="77">
        <v>35</v>
      </c>
      <c r="F1009" s="77"/>
    </row>
    <row r="1010" spans="1:6" x14ac:dyDescent="0.15">
      <c r="A1010" s="77" t="s">
        <v>213</v>
      </c>
      <c r="B1010" s="77" t="s">
        <v>56</v>
      </c>
      <c r="C1010" s="77">
        <v>7</v>
      </c>
      <c r="D1010" s="77">
        <v>2019</v>
      </c>
      <c r="E1010" s="77">
        <v>26</v>
      </c>
      <c r="F1010" s="77"/>
    </row>
    <row r="1011" spans="1:6" x14ac:dyDescent="0.15">
      <c r="A1011" s="77" t="s">
        <v>213</v>
      </c>
      <c r="B1011" s="77" t="s">
        <v>56</v>
      </c>
      <c r="C1011" s="77">
        <v>8</v>
      </c>
      <c r="D1011" s="77">
        <v>2019</v>
      </c>
      <c r="E1011" s="77">
        <v>7</v>
      </c>
      <c r="F1011" s="77"/>
    </row>
    <row r="1012" spans="1:6" x14ac:dyDescent="0.15">
      <c r="A1012" s="77" t="s">
        <v>213</v>
      </c>
      <c r="B1012" s="77" t="s">
        <v>56</v>
      </c>
      <c r="C1012" s="77">
        <v>9</v>
      </c>
      <c r="D1012" s="77">
        <v>2019</v>
      </c>
      <c r="E1012" s="77">
        <v>83</v>
      </c>
      <c r="F1012" s="77"/>
    </row>
    <row r="1013" spans="1:6" x14ac:dyDescent="0.15">
      <c r="A1013" s="77" t="s">
        <v>213</v>
      </c>
      <c r="B1013" s="77" t="s">
        <v>56</v>
      </c>
      <c r="C1013" s="77">
        <v>10</v>
      </c>
      <c r="D1013" s="77">
        <v>2019</v>
      </c>
      <c r="E1013" s="77">
        <v>23</v>
      </c>
      <c r="F1013" s="77"/>
    </row>
    <row r="1014" spans="1:6" x14ac:dyDescent="0.15">
      <c r="A1014" s="77" t="s">
        <v>214</v>
      </c>
      <c r="B1014" s="77" t="s">
        <v>74</v>
      </c>
      <c r="C1014" s="77">
        <v>1</v>
      </c>
      <c r="D1014" s="77">
        <v>2016</v>
      </c>
      <c r="E1014" s="77">
        <v>2</v>
      </c>
      <c r="F1014" s="77"/>
    </row>
    <row r="1015" spans="1:6" x14ac:dyDescent="0.15">
      <c r="A1015" s="77" t="s">
        <v>214</v>
      </c>
      <c r="B1015" s="77" t="s">
        <v>74</v>
      </c>
      <c r="C1015" s="77">
        <v>2</v>
      </c>
      <c r="D1015" s="77">
        <v>2016</v>
      </c>
      <c r="E1015" s="77">
        <v>2</v>
      </c>
      <c r="F1015" s="77"/>
    </row>
    <row r="1016" spans="1:6" x14ac:dyDescent="0.15">
      <c r="A1016" s="77" t="s">
        <v>214</v>
      </c>
      <c r="B1016" s="77" t="s">
        <v>74</v>
      </c>
      <c r="C1016" s="77">
        <v>3</v>
      </c>
      <c r="D1016" s="77">
        <v>2016</v>
      </c>
      <c r="E1016" s="77">
        <v>13</v>
      </c>
      <c r="F1016" s="77"/>
    </row>
    <row r="1017" spans="1:6" x14ac:dyDescent="0.15">
      <c r="A1017" s="77" t="s">
        <v>214</v>
      </c>
      <c r="B1017" s="77" t="s">
        <v>74</v>
      </c>
      <c r="C1017" s="77">
        <v>4</v>
      </c>
      <c r="D1017" s="77">
        <v>2016</v>
      </c>
      <c r="E1017" s="77">
        <v>6</v>
      </c>
      <c r="F1017" s="77"/>
    </row>
    <row r="1018" spans="1:6" x14ac:dyDescent="0.15">
      <c r="A1018" s="77" t="s">
        <v>214</v>
      </c>
      <c r="B1018" s="77" t="s">
        <v>74</v>
      </c>
      <c r="C1018" s="77">
        <v>5</v>
      </c>
      <c r="D1018" s="77">
        <v>2016</v>
      </c>
      <c r="E1018" s="77">
        <v>35</v>
      </c>
      <c r="F1018" s="77"/>
    </row>
    <row r="1019" spans="1:6" x14ac:dyDescent="0.15">
      <c r="A1019" s="77" t="s">
        <v>214</v>
      </c>
      <c r="B1019" s="77" t="s">
        <v>74</v>
      </c>
      <c r="C1019" s="77">
        <v>6</v>
      </c>
      <c r="D1019" s="77">
        <v>2016</v>
      </c>
      <c r="E1019" s="77">
        <v>35</v>
      </c>
      <c r="F1019" s="77"/>
    </row>
    <row r="1020" spans="1:6" x14ac:dyDescent="0.15">
      <c r="A1020" s="77" t="s">
        <v>214</v>
      </c>
      <c r="B1020" s="77" t="s">
        <v>74</v>
      </c>
      <c r="C1020" s="77">
        <v>7</v>
      </c>
      <c r="D1020" s="77">
        <v>2016</v>
      </c>
      <c r="E1020" s="77">
        <v>85</v>
      </c>
      <c r="F1020" s="77"/>
    </row>
    <row r="1021" spans="1:6" x14ac:dyDescent="0.15">
      <c r="A1021" s="77" t="s">
        <v>214</v>
      </c>
      <c r="B1021" s="77" t="s">
        <v>74</v>
      </c>
      <c r="C1021" s="77">
        <v>8</v>
      </c>
      <c r="D1021" s="77">
        <v>2016</v>
      </c>
      <c r="E1021" s="77">
        <v>170</v>
      </c>
      <c r="F1021" s="77"/>
    </row>
    <row r="1022" spans="1:6" x14ac:dyDescent="0.15">
      <c r="A1022" s="77" t="s">
        <v>214</v>
      </c>
      <c r="B1022" s="77" t="s">
        <v>74</v>
      </c>
      <c r="C1022" s="77">
        <v>9</v>
      </c>
      <c r="D1022" s="77">
        <v>2016</v>
      </c>
      <c r="E1022" s="77">
        <v>120</v>
      </c>
      <c r="F1022" s="77"/>
    </row>
    <row r="1023" spans="1:6" x14ac:dyDescent="0.15">
      <c r="A1023" s="77" t="s">
        <v>214</v>
      </c>
      <c r="B1023" s="77" t="s">
        <v>74</v>
      </c>
      <c r="C1023" s="77">
        <v>10</v>
      </c>
      <c r="D1023" s="77">
        <v>2016</v>
      </c>
      <c r="E1023" s="77">
        <v>267</v>
      </c>
      <c r="F1023" s="77"/>
    </row>
    <row r="1024" spans="1:6" x14ac:dyDescent="0.15">
      <c r="A1024" s="77" t="s">
        <v>214</v>
      </c>
      <c r="B1024" s="77" t="s">
        <v>74</v>
      </c>
      <c r="C1024" s="77">
        <v>11</v>
      </c>
      <c r="D1024" s="77">
        <v>2016</v>
      </c>
      <c r="E1024" s="77">
        <v>110</v>
      </c>
      <c r="F1024" s="77"/>
    </row>
    <row r="1025" spans="1:6" x14ac:dyDescent="0.15">
      <c r="A1025" s="77" t="s">
        <v>214</v>
      </c>
      <c r="B1025" s="77" t="s">
        <v>74</v>
      </c>
      <c r="C1025" s="77">
        <v>12</v>
      </c>
      <c r="D1025" s="77">
        <v>2016</v>
      </c>
      <c r="E1025" s="77">
        <v>42</v>
      </c>
      <c r="F1025" s="77"/>
    </row>
    <row r="1026" spans="1:6" x14ac:dyDescent="0.15">
      <c r="A1026" s="77" t="s">
        <v>214</v>
      </c>
      <c r="B1026" s="77" t="s">
        <v>74</v>
      </c>
      <c r="C1026" s="77">
        <v>1</v>
      </c>
      <c r="D1026" s="77">
        <v>2017</v>
      </c>
      <c r="E1026" s="77">
        <v>25</v>
      </c>
      <c r="F1026" s="77"/>
    </row>
    <row r="1027" spans="1:6" x14ac:dyDescent="0.15">
      <c r="A1027" s="77" t="s">
        <v>214</v>
      </c>
      <c r="B1027" s="77" t="s">
        <v>74</v>
      </c>
      <c r="C1027" s="77">
        <v>2</v>
      </c>
      <c r="D1027" s="77">
        <v>2017</v>
      </c>
      <c r="E1027" s="77">
        <v>24</v>
      </c>
      <c r="F1027" s="77"/>
    </row>
    <row r="1028" spans="1:6" x14ac:dyDescent="0.15">
      <c r="A1028" s="77" t="s">
        <v>214</v>
      </c>
      <c r="B1028" s="77" t="s">
        <v>74</v>
      </c>
      <c r="C1028" s="77">
        <v>3</v>
      </c>
      <c r="D1028" s="77">
        <v>2017</v>
      </c>
      <c r="E1028" s="77">
        <v>39</v>
      </c>
      <c r="F1028" s="77"/>
    </row>
    <row r="1029" spans="1:6" x14ac:dyDescent="0.15">
      <c r="A1029" s="77" t="s">
        <v>214</v>
      </c>
      <c r="B1029" s="77" t="s">
        <v>74</v>
      </c>
      <c r="C1029" s="77">
        <v>4</v>
      </c>
      <c r="D1029" s="77">
        <v>2017</v>
      </c>
      <c r="E1029" s="77">
        <v>84</v>
      </c>
      <c r="F1029" s="77"/>
    </row>
    <row r="1030" spans="1:6" x14ac:dyDescent="0.15">
      <c r="A1030" s="77" t="s">
        <v>214</v>
      </c>
      <c r="B1030" s="77" t="s">
        <v>74</v>
      </c>
      <c r="C1030" s="77">
        <v>5</v>
      </c>
      <c r="D1030" s="77">
        <v>2017</v>
      </c>
      <c r="E1030" s="77">
        <v>239</v>
      </c>
      <c r="F1030" s="77"/>
    </row>
    <row r="1031" spans="1:6" x14ac:dyDescent="0.15">
      <c r="A1031" s="77" t="s">
        <v>214</v>
      </c>
      <c r="B1031" s="77" t="s">
        <v>74</v>
      </c>
      <c r="C1031" s="77">
        <v>6</v>
      </c>
      <c r="D1031" s="77">
        <v>2017</v>
      </c>
      <c r="E1031" s="77">
        <v>175</v>
      </c>
      <c r="F1031" s="77"/>
    </row>
    <row r="1032" spans="1:6" x14ac:dyDescent="0.15">
      <c r="A1032" s="77" t="s">
        <v>214</v>
      </c>
      <c r="B1032" s="77" t="s">
        <v>74</v>
      </c>
      <c r="C1032" s="77">
        <v>7</v>
      </c>
      <c r="D1032" s="77">
        <v>2017</v>
      </c>
      <c r="E1032" s="77">
        <v>154</v>
      </c>
      <c r="F1032" s="77"/>
    </row>
    <row r="1033" spans="1:6" x14ac:dyDescent="0.15">
      <c r="A1033" s="77" t="s">
        <v>214</v>
      </c>
      <c r="B1033" s="77" t="s">
        <v>74</v>
      </c>
      <c r="C1033" s="77">
        <v>8</v>
      </c>
      <c r="D1033" s="77">
        <v>2017</v>
      </c>
      <c r="E1033" s="77">
        <v>43</v>
      </c>
      <c r="F1033" s="77"/>
    </row>
    <row r="1034" spans="1:6" x14ac:dyDescent="0.15">
      <c r="A1034" s="77" t="s">
        <v>214</v>
      </c>
      <c r="B1034" s="77" t="s">
        <v>74</v>
      </c>
      <c r="C1034" s="77">
        <v>9</v>
      </c>
      <c r="D1034" s="77">
        <v>2017</v>
      </c>
      <c r="E1034" s="77">
        <v>100</v>
      </c>
      <c r="F1034" s="77"/>
    </row>
    <row r="1035" spans="1:6" x14ac:dyDescent="0.15">
      <c r="A1035" s="77" t="s">
        <v>214</v>
      </c>
      <c r="B1035" s="77" t="s">
        <v>74</v>
      </c>
      <c r="C1035" s="77">
        <v>11</v>
      </c>
      <c r="D1035" s="77">
        <v>2017</v>
      </c>
      <c r="E1035" s="77">
        <v>145</v>
      </c>
      <c r="F1035" s="77"/>
    </row>
    <row r="1036" spans="1:6" x14ac:dyDescent="0.15">
      <c r="A1036" s="77" t="s">
        <v>214</v>
      </c>
      <c r="B1036" s="77" t="s">
        <v>74</v>
      </c>
      <c r="C1036" s="77">
        <v>12</v>
      </c>
      <c r="D1036" s="77">
        <v>2017</v>
      </c>
      <c r="E1036" s="77">
        <v>120</v>
      </c>
      <c r="F1036" s="77"/>
    </row>
    <row r="1037" spans="1:6" x14ac:dyDescent="0.15">
      <c r="A1037" s="77" t="s">
        <v>214</v>
      </c>
      <c r="B1037" s="77" t="s">
        <v>74</v>
      </c>
      <c r="C1037" s="77">
        <v>1</v>
      </c>
      <c r="D1037" s="77">
        <v>2018</v>
      </c>
      <c r="E1037" s="77">
        <v>204</v>
      </c>
      <c r="F1037" s="77"/>
    </row>
    <row r="1038" spans="1:6" x14ac:dyDescent="0.15">
      <c r="A1038" s="77" t="s">
        <v>214</v>
      </c>
      <c r="B1038" s="77" t="s">
        <v>74</v>
      </c>
      <c r="C1038" s="77">
        <v>2</v>
      </c>
      <c r="D1038" s="77">
        <v>2018</v>
      </c>
      <c r="E1038" s="77">
        <v>30</v>
      </c>
      <c r="F1038" s="77"/>
    </row>
    <row r="1039" spans="1:6" x14ac:dyDescent="0.15">
      <c r="A1039" s="77" t="s">
        <v>214</v>
      </c>
      <c r="B1039" s="77" t="s">
        <v>74</v>
      </c>
      <c r="C1039" s="77">
        <v>3</v>
      </c>
      <c r="D1039" s="77">
        <v>2018</v>
      </c>
      <c r="E1039" s="77">
        <v>6</v>
      </c>
      <c r="F1039" s="77"/>
    </row>
    <row r="1040" spans="1:6" x14ac:dyDescent="0.15">
      <c r="A1040" s="77" t="s">
        <v>214</v>
      </c>
      <c r="B1040" s="77" t="s">
        <v>74</v>
      </c>
      <c r="C1040" s="77">
        <v>4</v>
      </c>
      <c r="D1040" s="77">
        <v>2018</v>
      </c>
      <c r="E1040" s="77">
        <v>18</v>
      </c>
      <c r="F1040" s="77"/>
    </row>
    <row r="1041" spans="1:6" x14ac:dyDescent="0.15">
      <c r="A1041" s="77" t="s">
        <v>214</v>
      </c>
      <c r="B1041" s="77" t="s">
        <v>74</v>
      </c>
      <c r="C1041" s="77">
        <v>5</v>
      </c>
      <c r="D1041" s="77">
        <v>2018</v>
      </c>
      <c r="E1041" s="77">
        <v>113</v>
      </c>
      <c r="F1041" s="77"/>
    </row>
    <row r="1042" spans="1:6" x14ac:dyDescent="0.15">
      <c r="A1042" s="77" t="s">
        <v>214</v>
      </c>
      <c r="B1042" s="77" t="s">
        <v>74</v>
      </c>
      <c r="C1042" s="77">
        <v>6</v>
      </c>
      <c r="D1042" s="77">
        <v>2018</v>
      </c>
      <c r="E1042" s="77">
        <v>0</v>
      </c>
      <c r="F1042" s="77"/>
    </row>
    <row r="1043" spans="1:6" x14ac:dyDescent="0.15">
      <c r="A1043" s="77" t="s">
        <v>214</v>
      </c>
      <c r="B1043" s="77" t="s">
        <v>74</v>
      </c>
      <c r="C1043" s="77">
        <v>7</v>
      </c>
      <c r="D1043" s="77">
        <v>2018</v>
      </c>
      <c r="E1043" s="77">
        <v>15</v>
      </c>
      <c r="F1043" s="77"/>
    </row>
    <row r="1044" spans="1:6" x14ac:dyDescent="0.15">
      <c r="A1044" s="77" t="s">
        <v>214</v>
      </c>
      <c r="B1044" s="77" t="s">
        <v>74</v>
      </c>
      <c r="C1044" s="77">
        <v>8</v>
      </c>
      <c r="D1044" s="77">
        <v>2018</v>
      </c>
      <c r="E1044" s="77">
        <v>0</v>
      </c>
      <c r="F1044" s="77"/>
    </row>
    <row r="1045" spans="1:6" x14ac:dyDescent="0.15">
      <c r="A1045" s="77" t="s">
        <v>214</v>
      </c>
      <c r="B1045" s="77" t="s">
        <v>74</v>
      </c>
      <c r="C1045" s="77">
        <v>9</v>
      </c>
      <c r="D1045" s="77">
        <v>2018</v>
      </c>
      <c r="E1045" s="77">
        <v>3</v>
      </c>
      <c r="F1045" s="77"/>
    </row>
    <row r="1046" spans="1:6" x14ac:dyDescent="0.15">
      <c r="A1046" s="77" t="s">
        <v>214</v>
      </c>
      <c r="B1046" s="77" t="s">
        <v>74</v>
      </c>
      <c r="C1046" s="77">
        <v>10</v>
      </c>
      <c r="D1046" s="77">
        <v>2018</v>
      </c>
      <c r="E1046" s="77">
        <v>7</v>
      </c>
      <c r="F1046" s="77"/>
    </row>
    <row r="1047" spans="1:6" x14ac:dyDescent="0.15">
      <c r="A1047" s="77" t="s">
        <v>214</v>
      </c>
      <c r="B1047" s="77" t="s">
        <v>74</v>
      </c>
      <c r="C1047" s="77">
        <v>11</v>
      </c>
      <c r="D1047" s="77">
        <v>2018</v>
      </c>
      <c r="E1047" s="77">
        <v>0</v>
      </c>
      <c r="F1047" s="77"/>
    </row>
    <row r="1048" spans="1:6" x14ac:dyDescent="0.15">
      <c r="A1048" s="77" t="s">
        <v>214</v>
      </c>
      <c r="B1048" s="77" t="s">
        <v>74</v>
      </c>
      <c r="C1048" s="77">
        <v>12</v>
      </c>
      <c r="D1048" s="77">
        <v>2018</v>
      </c>
      <c r="E1048" s="77">
        <v>3</v>
      </c>
      <c r="F1048" s="77"/>
    </row>
    <row r="1049" spans="1:6" x14ac:dyDescent="0.15">
      <c r="A1049" s="77" t="s">
        <v>214</v>
      </c>
      <c r="B1049" s="77" t="s">
        <v>74</v>
      </c>
      <c r="C1049" s="77">
        <v>1</v>
      </c>
      <c r="D1049" s="77">
        <v>2019</v>
      </c>
      <c r="E1049" s="77">
        <v>0</v>
      </c>
      <c r="F1049" s="77"/>
    </row>
    <row r="1050" spans="1:6" x14ac:dyDescent="0.15">
      <c r="A1050" s="77" t="s">
        <v>214</v>
      </c>
      <c r="B1050" s="77" t="s">
        <v>74</v>
      </c>
      <c r="C1050" s="77">
        <v>2</v>
      </c>
      <c r="D1050" s="77">
        <v>2019</v>
      </c>
      <c r="E1050" s="77">
        <v>0</v>
      </c>
      <c r="F1050" s="77"/>
    </row>
    <row r="1051" spans="1:6" x14ac:dyDescent="0.15">
      <c r="A1051" s="77" t="s">
        <v>214</v>
      </c>
      <c r="B1051" s="77" t="s">
        <v>74</v>
      </c>
      <c r="C1051" s="77">
        <v>3</v>
      </c>
      <c r="D1051" s="77">
        <v>2019</v>
      </c>
      <c r="E1051" s="77">
        <v>0</v>
      </c>
      <c r="F1051" s="77"/>
    </row>
    <row r="1052" spans="1:6" x14ac:dyDescent="0.15">
      <c r="A1052" s="77" t="s">
        <v>214</v>
      </c>
      <c r="B1052" s="77" t="s">
        <v>74</v>
      </c>
      <c r="C1052" s="77">
        <v>4</v>
      </c>
      <c r="D1052" s="77">
        <v>2019</v>
      </c>
      <c r="E1052" s="77">
        <v>0</v>
      </c>
      <c r="F1052" s="77"/>
    </row>
    <row r="1053" spans="1:6" x14ac:dyDescent="0.15">
      <c r="A1053" s="77" t="s">
        <v>214</v>
      </c>
      <c r="B1053" s="77" t="s">
        <v>74</v>
      </c>
      <c r="C1053" s="77">
        <v>5</v>
      </c>
      <c r="D1053" s="77">
        <v>2019</v>
      </c>
      <c r="E1053" s="77">
        <v>2</v>
      </c>
      <c r="F1053" s="77"/>
    </row>
    <row r="1054" spans="1:6" x14ac:dyDescent="0.15">
      <c r="A1054" s="77" t="s">
        <v>214</v>
      </c>
      <c r="B1054" s="77" t="s">
        <v>74</v>
      </c>
      <c r="C1054" s="77">
        <v>6</v>
      </c>
      <c r="D1054" s="77">
        <v>2019</v>
      </c>
      <c r="E1054" s="77">
        <v>13</v>
      </c>
      <c r="F1054" s="77"/>
    </row>
    <row r="1055" spans="1:6" x14ac:dyDescent="0.15">
      <c r="A1055" s="77" t="s">
        <v>214</v>
      </c>
      <c r="B1055" s="77" t="s">
        <v>74</v>
      </c>
      <c r="C1055" s="77">
        <v>7</v>
      </c>
      <c r="D1055" s="77">
        <v>2019</v>
      </c>
      <c r="E1055" s="77">
        <v>13</v>
      </c>
      <c r="F1055" s="77"/>
    </row>
    <row r="1056" spans="1:6" x14ac:dyDescent="0.15">
      <c r="A1056" s="77" t="s">
        <v>214</v>
      </c>
      <c r="B1056" s="77" t="s">
        <v>74</v>
      </c>
      <c r="C1056" s="77">
        <v>8</v>
      </c>
      <c r="D1056" s="77">
        <v>2019</v>
      </c>
      <c r="E1056" s="77">
        <v>7</v>
      </c>
      <c r="F1056" s="77"/>
    </row>
    <row r="1057" spans="1:6" x14ac:dyDescent="0.15">
      <c r="A1057" s="77" t="s">
        <v>214</v>
      </c>
      <c r="B1057" s="77" t="s">
        <v>74</v>
      </c>
      <c r="C1057" s="77">
        <v>9</v>
      </c>
      <c r="D1057" s="77">
        <v>2019</v>
      </c>
      <c r="E1057" s="77">
        <v>76</v>
      </c>
      <c r="F1057" s="77"/>
    </row>
    <row r="1058" spans="1:6" x14ac:dyDescent="0.15">
      <c r="A1058" s="77" t="s">
        <v>214</v>
      </c>
      <c r="B1058" s="77" t="s">
        <v>74</v>
      </c>
      <c r="C1058" s="77">
        <v>10</v>
      </c>
      <c r="D1058" s="77">
        <v>2019</v>
      </c>
      <c r="E1058" s="77">
        <v>40</v>
      </c>
      <c r="F1058" s="77" t="str">
        <f t="shared" si="12"/>
        <v>October</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8DB41-5ADF-49BC-AA11-9A46C4171FFA}">
  <dimension ref="A1:F665"/>
  <sheetViews>
    <sheetView workbookViewId="0">
      <selection activeCell="B20" sqref="B20"/>
    </sheetView>
  </sheetViews>
  <sheetFormatPr baseColWidth="10" defaultColWidth="8.83203125" defaultRowHeight="14" x14ac:dyDescent="0.15"/>
  <cols>
    <col min="1" max="1" width="26.1640625" bestFit="1" customWidth="1"/>
    <col min="2" max="2" width="28.5" bestFit="1" customWidth="1"/>
    <col min="3" max="3" width="14" bestFit="1" customWidth="1"/>
    <col min="4" max="4" width="12.6640625" bestFit="1" customWidth="1"/>
    <col min="5" max="5" width="28" bestFit="1" customWidth="1"/>
    <col min="6" max="6" width="13.1640625" bestFit="1" customWidth="1"/>
    <col min="7" max="7" width="10.33203125" bestFit="1" customWidth="1"/>
    <col min="8" max="8" width="7" bestFit="1" customWidth="1"/>
  </cols>
  <sheetData>
    <row r="1" spans="1:6" x14ac:dyDescent="0.15">
      <c r="A1" t="s">
        <v>188</v>
      </c>
      <c r="B1" t="s">
        <v>189</v>
      </c>
      <c r="C1" t="s">
        <v>179</v>
      </c>
      <c r="D1" t="s">
        <v>190</v>
      </c>
      <c r="E1" t="s">
        <v>191</v>
      </c>
      <c r="F1" t="s">
        <v>215</v>
      </c>
    </row>
    <row r="2" spans="1:6" x14ac:dyDescent="0.15">
      <c r="A2" t="s">
        <v>192</v>
      </c>
      <c r="B2" t="s">
        <v>58</v>
      </c>
      <c r="C2">
        <v>1</v>
      </c>
      <c r="D2">
        <v>2016</v>
      </c>
      <c r="E2">
        <v>92</v>
      </c>
      <c r="F2" t="str">
        <f t="shared" ref="F2:F65" si="0">TEXT(DATE(2000,C2,1),"MMMM")</f>
        <v>January</v>
      </c>
    </row>
    <row r="3" spans="1:6" x14ac:dyDescent="0.15">
      <c r="A3" t="s">
        <v>192</v>
      </c>
      <c r="B3" t="s">
        <v>58</v>
      </c>
      <c r="C3">
        <v>2</v>
      </c>
      <c r="D3">
        <v>2016</v>
      </c>
      <c r="E3">
        <v>43</v>
      </c>
      <c r="F3" t="str">
        <f t="shared" si="0"/>
        <v>February</v>
      </c>
    </row>
    <row r="4" spans="1:6" x14ac:dyDescent="0.15">
      <c r="A4" t="s">
        <v>192</v>
      </c>
      <c r="B4" t="s">
        <v>58</v>
      </c>
      <c r="C4">
        <v>3</v>
      </c>
      <c r="D4">
        <v>2016</v>
      </c>
      <c r="E4">
        <v>67</v>
      </c>
      <c r="F4" t="str">
        <f t="shared" si="0"/>
        <v>March</v>
      </c>
    </row>
    <row r="5" spans="1:6" x14ac:dyDescent="0.15">
      <c r="A5" t="s">
        <v>192</v>
      </c>
      <c r="B5" t="s">
        <v>58</v>
      </c>
      <c r="C5">
        <v>4</v>
      </c>
      <c r="D5">
        <v>2016</v>
      </c>
      <c r="E5">
        <v>128</v>
      </c>
      <c r="F5" t="str">
        <f t="shared" si="0"/>
        <v>April</v>
      </c>
    </row>
    <row r="6" spans="1:6" x14ac:dyDescent="0.15">
      <c r="A6" t="s">
        <v>192</v>
      </c>
      <c r="B6" t="s">
        <v>58</v>
      </c>
      <c r="C6">
        <v>5</v>
      </c>
      <c r="D6">
        <v>2016</v>
      </c>
      <c r="E6">
        <v>163</v>
      </c>
      <c r="F6" t="str">
        <f t="shared" si="0"/>
        <v>May</v>
      </c>
    </row>
    <row r="7" spans="1:6" x14ac:dyDescent="0.15">
      <c r="A7" t="s">
        <v>192</v>
      </c>
      <c r="B7" t="s">
        <v>58</v>
      </c>
      <c r="C7">
        <v>6</v>
      </c>
      <c r="D7">
        <v>2016</v>
      </c>
      <c r="E7">
        <v>255</v>
      </c>
      <c r="F7" t="str">
        <f t="shared" si="0"/>
        <v>June</v>
      </c>
    </row>
    <row r="8" spans="1:6" x14ac:dyDescent="0.15">
      <c r="A8" t="s">
        <v>192</v>
      </c>
      <c r="B8" t="s">
        <v>58</v>
      </c>
      <c r="C8">
        <v>7</v>
      </c>
      <c r="D8">
        <v>2016</v>
      </c>
      <c r="E8">
        <v>133</v>
      </c>
      <c r="F8" t="str">
        <f t="shared" si="0"/>
        <v>July</v>
      </c>
    </row>
    <row r="9" spans="1:6" x14ac:dyDescent="0.15">
      <c r="A9" t="s">
        <v>192</v>
      </c>
      <c r="B9" t="s">
        <v>58</v>
      </c>
      <c r="C9">
        <v>8</v>
      </c>
      <c r="D9">
        <v>2016</v>
      </c>
      <c r="E9">
        <v>181</v>
      </c>
      <c r="F9" t="str">
        <f t="shared" si="0"/>
        <v>August</v>
      </c>
    </row>
    <row r="10" spans="1:6" x14ac:dyDescent="0.15">
      <c r="A10" t="s">
        <v>192</v>
      </c>
      <c r="B10" t="s">
        <v>58</v>
      </c>
      <c r="C10">
        <v>9</v>
      </c>
      <c r="D10">
        <v>2016</v>
      </c>
      <c r="E10">
        <v>240</v>
      </c>
      <c r="F10" t="str">
        <f t="shared" si="0"/>
        <v>September</v>
      </c>
    </row>
    <row r="11" spans="1:6" x14ac:dyDescent="0.15">
      <c r="A11" t="s">
        <v>192</v>
      </c>
      <c r="B11" t="s">
        <v>58</v>
      </c>
      <c r="C11">
        <v>10</v>
      </c>
      <c r="D11">
        <v>2016</v>
      </c>
      <c r="E11">
        <v>274</v>
      </c>
      <c r="F11" t="str">
        <f t="shared" si="0"/>
        <v>October</v>
      </c>
    </row>
    <row r="12" spans="1:6" x14ac:dyDescent="0.15">
      <c r="A12" t="s">
        <v>192</v>
      </c>
      <c r="B12" t="s">
        <v>58</v>
      </c>
      <c r="C12">
        <v>11</v>
      </c>
      <c r="D12">
        <v>2016</v>
      </c>
      <c r="E12">
        <v>182</v>
      </c>
      <c r="F12" t="str">
        <f t="shared" si="0"/>
        <v>November</v>
      </c>
    </row>
    <row r="13" spans="1:6" x14ac:dyDescent="0.15">
      <c r="A13" t="s">
        <v>192</v>
      </c>
      <c r="B13" t="s">
        <v>58</v>
      </c>
      <c r="C13">
        <v>12</v>
      </c>
      <c r="D13">
        <v>2016</v>
      </c>
      <c r="E13">
        <v>153</v>
      </c>
      <c r="F13" t="str">
        <f t="shared" si="0"/>
        <v>December</v>
      </c>
    </row>
    <row r="14" spans="1:6" x14ac:dyDescent="0.15">
      <c r="A14" t="s">
        <v>192</v>
      </c>
      <c r="B14" t="s">
        <v>58</v>
      </c>
      <c r="C14">
        <v>1</v>
      </c>
      <c r="D14">
        <v>2017</v>
      </c>
      <c r="E14">
        <v>360</v>
      </c>
      <c r="F14" t="str">
        <f t="shared" si="0"/>
        <v>January</v>
      </c>
    </row>
    <row r="15" spans="1:6" x14ac:dyDescent="0.15">
      <c r="A15" t="s">
        <v>192</v>
      </c>
      <c r="B15" t="s">
        <v>58</v>
      </c>
      <c r="C15">
        <v>2</v>
      </c>
      <c r="D15">
        <v>2017</v>
      </c>
      <c r="E15">
        <v>197</v>
      </c>
      <c r="F15" t="str">
        <f t="shared" si="0"/>
        <v>February</v>
      </c>
    </row>
    <row r="16" spans="1:6" x14ac:dyDescent="0.15">
      <c r="A16" t="s">
        <v>192</v>
      </c>
      <c r="B16" t="s">
        <v>58</v>
      </c>
      <c r="C16">
        <v>3</v>
      </c>
      <c r="D16">
        <v>2017</v>
      </c>
      <c r="E16">
        <v>224</v>
      </c>
      <c r="F16" t="str">
        <f t="shared" si="0"/>
        <v>March</v>
      </c>
    </row>
    <row r="17" spans="1:6" x14ac:dyDescent="0.15">
      <c r="A17" t="s">
        <v>192</v>
      </c>
      <c r="B17" t="s">
        <v>58</v>
      </c>
      <c r="C17">
        <v>4</v>
      </c>
      <c r="D17">
        <v>2017</v>
      </c>
      <c r="E17">
        <v>265</v>
      </c>
      <c r="F17" t="str">
        <f t="shared" si="0"/>
        <v>April</v>
      </c>
    </row>
    <row r="18" spans="1:6" x14ac:dyDescent="0.15">
      <c r="A18" t="s">
        <v>192</v>
      </c>
      <c r="B18" t="s">
        <v>58</v>
      </c>
      <c r="C18">
        <v>5</v>
      </c>
      <c r="D18">
        <v>2017</v>
      </c>
      <c r="E18">
        <v>253</v>
      </c>
      <c r="F18" t="str">
        <f t="shared" si="0"/>
        <v>May</v>
      </c>
    </row>
    <row r="19" spans="1:6" x14ac:dyDescent="0.15">
      <c r="A19" t="s">
        <v>192</v>
      </c>
      <c r="B19" t="s">
        <v>58</v>
      </c>
      <c r="C19">
        <v>6</v>
      </c>
      <c r="D19">
        <v>2017</v>
      </c>
      <c r="E19">
        <v>543</v>
      </c>
      <c r="F19" t="str">
        <f t="shared" si="0"/>
        <v>June</v>
      </c>
    </row>
    <row r="20" spans="1:6" x14ac:dyDescent="0.15">
      <c r="A20" t="s">
        <v>192</v>
      </c>
      <c r="B20" t="s">
        <v>58</v>
      </c>
      <c r="C20">
        <v>7</v>
      </c>
      <c r="D20">
        <v>2017</v>
      </c>
      <c r="E20">
        <v>376</v>
      </c>
      <c r="F20" t="str">
        <f t="shared" si="0"/>
        <v>July</v>
      </c>
    </row>
    <row r="21" spans="1:6" x14ac:dyDescent="0.15">
      <c r="A21" t="s">
        <v>192</v>
      </c>
      <c r="B21" t="s">
        <v>58</v>
      </c>
      <c r="C21">
        <v>8</v>
      </c>
      <c r="D21">
        <v>2017</v>
      </c>
      <c r="E21">
        <v>405</v>
      </c>
      <c r="F21" t="str">
        <f t="shared" si="0"/>
        <v>August</v>
      </c>
    </row>
    <row r="22" spans="1:6" x14ac:dyDescent="0.15">
      <c r="A22" t="s">
        <v>192</v>
      </c>
      <c r="B22" t="s">
        <v>58</v>
      </c>
      <c r="C22">
        <v>9</v>
      </c>
      <c r="D22">
        <v>2017</v>
      </c>
      <c r="E22">
        <v>175</v>
      </c>
      <c r="F22" t="str">
        <f t="shared" si="0"/>
        <v>September</v>
      </c>
    </row>
    <row r="23" spans="1:6" x14ac:dyDescent="0.15">
      <c r="A23" t="s">
        <v>192</v>
      </c>
      <c r="B23" t="s">
        <v>58</v>
      </c>
      <c r="C23">
        <v>10</v>
      </c>
      <c r="D23">
        <v>2017</v>
      </c>
      <c r="E23">
        <v>397</v>
      </c>
      <c r="F23" t="str">
        <f t="shared" si="0"/>
        <v>October</v>
      </c>
    </row>
    <row r="24" spans="1:6" x14ac:dyDescent="0.15">
      <c r="A24" t="s">
        <v>192</v>
      </c>
      <c r="B24" t="s">
        <v>58</v>
      </c>
      <c r="C24">
        <v>11</v>
      </c>
      <c r="D24">
        <v>2017</v>
      </c>
      <c r="E24">
        <v>601</v>
      </c>
      <c r="F24" t="str">
        <f t="shared" si="0"/>
        <v>November</v>
      </c>
    </row>
    <row r="25" spans="1:6" x14ac:dyDescent="0.15">
      <c r="A25" t="s">
        <v>192</v>
      </c>
      <c r="B25" t="s">
        <v>58</v>
      </c>
      <c r="C25">
        <v>12</v>
      </c>
      <c r="D25">
        <v>2017</v>
      </c>
      <c r="E25">
        <v>354</v>
      </c>
      <c r="F25" t="str">
        <f t="shared" si="0"/>
        <v>December</v>
      </c>
    </row>
    <row r="26" spans="1:6" x14ac:dyDescent="0.15">
      <c r="A26" t="s">
        <v>192</v>
      </c>
      <c r="B26" t="s">
        <v>58</v>
      </c>
      <c r="C26">
        <v>1</v>
      </c>
      <c r="D26">
        <v>2018</v>
      </c>
      <c r="E26">
        <v>192</v>
      </c>
      <c r="F26" t="str">
        <f t="shared" si="0"/>
        <v>January</v>
      </c>
    </row>
    <row r="27" spans="1:6" x14ac:dyDescent="0.15">
      <c r="A27" t="s">
        <v>192</v>
      </c>
      <c r="B27" t="s">
        <v>58</v>
      </c>
      <c r="C27">
        <v>2</v>
      </c>
      <c r="D27">
        <v>2018</v>
      </c>
      <c r="E27">
        <v>135</v>
      </c>
      <c r="F27" t="str">
        <f t="shared" si="0"/>
        <v>February</v>
      </c>
    </row>
    <row r="28" spans="1:6" x14ac:dyDescent="0.15">
      <c r="A28" t="s">
        <v>192</v>
      </c>
      <c r="B28" t="s">
        <v>58</v>
      </c>
      <c r="C28">
        <v>3</v>
      </c>
      <c r="D28">
        <v>2018</v>
      </c>
      <c r="E28">
        <v>81</v>
      </c>
      <c r="F28" t="str">
        <f t="shared" si="0"/>
        <v>March</v>
      </c>
    </row>
    <row r="29" spans="1:6" x14ac:dyDescent="0.15">
      <c r="A29" t="s">
        <v>192</v>
      </c>
      <c r="B29" t="s">
        <v>58</v>
      </c>
      <c r="C29">
        <v>4</v>
      </c>
      <c r="D29">
        <v>2018</v>
      </c>
      <c r="E29">
        <v>113</v>
      </c>
      <c r="F29" t="str">
        <f t="shared" si="0"/>
        <v>April</v>
      </c>
    </row>
    <row r="30" spans="1:6" x14ac:dyDescent="0.15">
      <c r="A30" t="s">
        <v>192</v>
      </c>
      <c r="B30" t="s">
        <v>58</v>
      </c>
      <c r="C30">
        <v>5</v>
      </c>
      <c r="D30">
        <v>2018</v>
      </c>
      <c r="E30">
        <v>272</v>
      </c>
      <c r="F30" t="str">
        <f t="shared" si="0"/>
        <v>May</v>
      </c>
    </row>
    <row r="31" spans="1:6" x14ac:dyDescent="0.15">
      <c r="A31" t="s">
        <v>192</v>
      </c>
      <c r="B31" t="s">
        <v>58</v>
      </c>
      <c r="C31">
        <v>6</v>
      </c>
      <c r="D31">
        <v>2018</v>
      </c>
      <c r="E31">
        <v>541</v>
      </c>
      <c r="F31" t="str">
        <f t="shared" si="0"/>
        <v>June</v>
      </c>
    </row>
    <row r="32" spans="1:6" x14ac:dyDescent="0.15">
      <c r="A32" t="s">
        <v>192</v>
      </c>
      <c r="B32" t="s">
        <v>58</v>
      </c>
      <c r="C32">
        <v>7</v>
      </c>
      <c r="D32">
        <v>2018</v>
      </c>
      <c r="E32">
        <v>793</v>
      </c>
      <c r="F32" t="str">
        <f t="shared" si="0"/>
        <v>July</v>
      </c>
    </row>
    <row r="33" spans="1:6" x14ac:dyDescent="0.15">
      <c r="A33" t="s">
        <v>192</v>
      </c>
      <c r="B33" t="s">
        <v>58</v>
      </c>
      <c r="C33">
        <v>8</v>
      </c>
      <c r="D33">
        <v>2018</v>
      </c>
      <c r="E33">
        <v>555</v>
      </c>
      <c r="F33" t="str">
        <f t="shared" si="0"/>
        <v>August</v>
      </c>
    </row>
    <row r="34" spans="1:6" x14ac:dyDescent="0.15">
      <c r="A34" t="s">
        <v>192</v>
      </c>
      <c r="B34" t="s">
        <v>58</v>
      </c>
      <c r="C34">
        <v>9</v>
      </c>
      <c r="D34">
        <v>2018</v>
      </c>
      <c r="E34">
        <v>623</v>
      </c>
      <c r="F34" t="str">
        <f t="shared" si="0"/>
        <v>September</v>
      </c>
    </row>
    <row r="35" spans="1:6" x14ac:dyDescent="0.15">
      <c r="A35" t="s">
        <v>192</v>
      </c>
      <c r="B35" t="s">
        <v>58</v>
      </c>
      <c r="C35">
        <v>10</v>
      </c>
      <c r="D35">
        <v>2018</v>
      </c>
      <c r="E35">
        <v>749</v>
      </c>
      <c r="F35" t="str">
        <f t="shared" si="0"/>
        <v>October</v>
      </c>
    </row>
    <row r="36" spans="1:6" x14ac:dyDescent="0.15">
      <c r="A36" t="s">
        <v>192</v>
      </c>
      <c r="B36" t="s">
        <v>58</v>
      </c>
      <c r="C36">
        <v>11</v>
      </c>
      <c r="D36">
        <v>2018</v>
      </c>
      <c r="E36">
        <v>445</v>
      </c>
      <c r="F36" t="str">
        <f t="shared" si="0"/>
        <v>November</v>
      </c>
    </row>
    <row r="37" spans="1:6" x14ac:dyDescent="0.15">
      <c r="A37" t="s">
        <v>192</v>
      </c>
      <c r="B37" t="s">
        <v>58</v>
      </c>
      <c r="C37">
        <v>12</v>
      </c>
      <c r="D37">
        <v>2018</v>
      </c>
      <c r="E37">
        <v>108</v>
      </c>
      <c r="F37" t="str">
        <f t="shared" si="0"/>
        <v>December</v>
      </c>
    </row>
    <row r="38" spans="1:6" x14ac:dyDescent="0.15">
      <c r="A38" t="s">
        <v>192</v>
      </c>
      <c r="B38" t="s">
        <v>58</v>
      </c>
      <c r="C38">
        <v>1</v>
      </c>
      <c r="D38">
        <v>2019</v>
      </c>
      <c r="E38">
        <v>596</v>
      </c>
      <c r="F38" t="str">
        <f t="shared" si="0"/>
        <v>January</v>
      </c>
    </row>
    <row r="39" spans="1:6" x14ac:dyDescent="0.15">
      <c r="A39" t="s">
        <v>192</v>
      </c>
      <c r="B39" t="s">
        <v>58</v>
      </c>
      <c r="C39">
        <v>2</v>
      </c>
      <c r="D39">
        <v>2019</v>
      </c>
      <c r="E39">
        <v>97</v>
      </c>
      <c r="F39" t="str">
        <f t="shared" si="0"/>
        <v>February</v>
      </c>
    </row>
    <row r="40" spans="1:6" x14ac:dyDescent="0.15">
      <c r="A40" t="s">
        <v>192</v>
      </c>
      <c r="B40" t="s">
        <v>58</v>
      </c>
      <c r="C40">
        <v>3</v>
      </c>
      <c r="D40">
        <v>2019</v>
      </c>
      <c r="E40">
        <v>36</v>
      </c>
      <c r="F40" t="str">
        <f t="shared" si="0"/>
        <v>March</v>
      </c>
    </row>
    <row r="41" spans="1:6" x14ac:dyDescent="0.15">
      <c r="A41" t="s">
        <v>192</v>
      </c>
      <c r="B41" t="s">
        <v>58</v>
      </c>
      <c r="C41">
        <v>4</v>
      </c>
      <c r="D41">
        <v>2019</v>
      </c>
      <c r="E41">
        <v>183</v>
      </c>
      <c r="F41" t="str">
        <f t="shared" si="0"/>
        <v>April</v>
      </c>
    </row>
    <row r="42" spans="1:6" x14ac:dyDescent="0.15">
      <c r="A42" t="s">
        <v>192</v>
      </c>
      <c r="B42" t="s">
        <v>58</v>
      </c>
      <c r="C42">
        <v>5</v>
      </c>
      <c r="D42">
        <v>2019</v>
      </c>
      <c r="E42">
        <v>51</v>
      </c>
      <c r="F42" t="str">
        <f t="shared" si="0"/>
        <v>May</v>
      </c>
    </row>
    <row r="43" spans="1:6" x14ac:dyDescent="0.15">
      <c r="A43" t="s">
        <v>192</v>
      </c>
      <c r="B43" t="s">
        <v>58</v>
      </c>
      <c r="C43">
        <v>6</v>
      </c>
      <c r="D43">
        <v>2019</v>
      </c>
      <c r="E43">
        <v>230</v>
      </c>
      <c r="F43" t="str">
        <f t="shared" si="0"/>
        <v>June</v>
      </c>
    </row>
    <row r="44" spans="1:6" x14ac:dyDescent="0.15">
      <c r="A44" t="s">
        <v>192</v>
      </c>
      <c r="B44" t="s">
        <v>58</v>
      </c>
      <c r="C44">
        <v>7</v>
      </c>
      <c r="D44">
        <v>2019</v>
      </c>
      <c r="E44">
        <v>586</v>
      </c>
      <c r="F44" t="str">
        <f t="shared" si="0"/>
        <v>July</v>
      </c>
    </row>
    <row r="45" spans="1:6" x14ac:dyDescent="0.15">
      <c r="A45" t="s">
        <v>192</v>
      </c>
      <c r="B45" t="s">
        <v>58</v>
      </c>
      <c r="C45">
        <v>8</v>
      </c>
      <c r="D45">
        <v>2019</v>
      </c>
      <c r="E45">
        <v>330</v>
      </c>
      <c r="F45" t="str">
        <f t="shared" si="0"/>
        <v>August</v>
      </c>
    </row>
    <row r="46" spans="1:6" x14ac:dyDescent="0.15">
      <c r="A46" t="s">
        <v>192</v>
      </c>
      <c r="B46" t="s">
        <v>58</v>
      </c>
      <c r="C46">
        <v>9</v>
      </c>
      <c r="D46">
        <v>2019</v>
      </c>
      <c r="E46">
        <v>23</v>
      </c>
      <c r="F46" t="str">
        <f t="shared" si="0"/>
        <v>September</v>
      </c>
    </row>
    <row r="47" spans="1:6" x14ac:dyDescent="0.15">
      <c r="A47" t="s">
        <v>193</v>
      </c>
      <c r="B47" t="s">
        <v>71</v>
      </c>
      <c r="C47">
        <v>1</v>
      </c>
      <c r="D47">
        <v>2016</v>
      </c>
      <c r="E47">
        <v>150</v>
      </c>
      <c r="F47" t="str">
        <f t="shared" si="0"/>
        <v>January</v>
      </c>
    </row>
    <row r="48" spans="1:6" x14ac:dyDescent="0.15">
      <c r="A48" t="s">
        <v>193</v>
      </c>
      <c r="B48" t="s">
        <v>71</v>
      </c>
      <c r="C48">
        <v>2</v>
      </c>
      <c r="D48">
        <v>2016</v>
      </c>
      <c r="E48">
        <v>28</v>
      </c>
      <c r="F48" t="str">
        <f t="shared" si="0"/>
        <v>February</v>
      </c>
    </row>
    <row r="49" spans="1:6" x14ac:dyDescent="0.15">
      <c r="A49" t="s">
        <v>193</v>
      </c>
      <c r="B49" t="s">
        <v>71</v>
      </c>
      <c r="C49">
        <v>3</v>
      </c>
      <c r="D49">
        <v>2016</v>
      </c>
      <c r="E49">
        <v>25</v>
      </c>
      <c r="F49" t="str">
        <f t="shared" si="0"/>
        <v>March</v>
      </c>
    </row>
    <row r="50" spans="1:6" x14ac:dyDescent="0.15">
      <c r="A50" t="s">
        <v>193</v>
      </c>
      <c r="B50" t="s">
        <v>71</v>
      </c>
      <c r="C50">
        <v>4</v>
      </c>
      <c r="D50">
        <v>2016</v>
      </c>
      <c r="E50">
        <v>144</v>
      </c>
      <c r="F50" t="str">
        <f t="shared" si="0"/>
        <v>April</v>
      </c>
    </row>
    <row r="51" spans="1:6" x14ac:dyDescent="0.15">
      <c r="A51" t="s">
        <v>193</v>
      </c>
      <c r="B51" t="s">
        <v>71</v>
      </c>
      <c r="C51">
        <v>5</v>
      </c>
      <c r="D51">
        <v>2016</v>
      </c>
      <c r="E51">
        <v>74</v>
      </c>
      <c r="F51" t="str">
        <f t="shared" si="0"/>
        <v>May</v>
      </c>
    </row>
    <row r="52" spans="1:6" x14ac:dyDescent="0.15">
      <c r="A52" t="s">
        <v>193</v>
      </c>
      <c r="B52" t="s">
        <v>71</v>
      </c>
      <c r="C52">
        <v>6</v>
      </c>
      <c r="D52">
        <v>2016</v>
      </c>
      <c r="E52">
        <v>41</v>
      </c>
      <c r="F52" t="str">
        <f t="shared" si="0"/>
        <v>June</v>
      </c>
    </row>
    <row r="53" spans="1:6" x14ac:dyDescent="0.15">
      <c r="A53" t="s">
        <v>193</v>
      </c>
      <c r="B53" t="s">
        <v>71</v>
      </c>
      <c r="C53">
        <v>7</v>
      </c>
      <c r="D53">
        <v>2016</v>
      </c>
      <c r="E53">
        <v>27</v>
      </c>
      <c r="F53" t="str">
        <f t="shared" si="0"/>
        <v>July</v>
      </c>
    </row>
    <row r="54" spans="1:6" x14ac:dyDescent="0.15">
      <c r="A54" t="s">
        <v>193</v>
      </c>
      <c r="B54" t="s">
        <v>71</v>
      </c>
      <c r="C54">
        <v>8</v>
      </c>
      <c r="D54">
        <v>2016</v>
      </c>
      <c r="E54">
        <v>62</v>
      </c>
      <c r="F54" t="str">
        <f t="shared" si="0"/>
        <v>August</v>
      </c>
    </row>
    <row r="55" spans="1:6" x14ac:dyDescent="0.15">
      <c r="A55" t="s">
        <v>193</v>
      </c>
      <c r="B55" t="s">
        <v>71</v>
      </c>
      <c r="C55">
        <v>9</v>
      </c>
      <c r="D55">
        <v>2016</v>
      </c>
      <c r="E55">
        <v>136</v>
      </c>
      <c r="F55" t="str">
        <f t="shared" si="0"/>
        <v>September</v>
      </c>
    </row>
    <row r="56" spans="1:6" x14ac:dyDescent="0.15">
      <c r="A56" t="s">
        <v>193</v>
      </c>
      <c r="B56" t="s">
        <v>71</v>
      </c>
      <c r="C56">
        <v>10</v>
      </c>
      <c r="D56">
        <v>2016</v>
      </c>
      <c r="E56">
        <v>116</v>
      </c>
      <c r="F56" t="str">
        <f t="shared" si="0"/>
        <v>October</v>
      </c>
    </row>
    <row r="57" spans="1:6" x14ac:dyDescent="0.15">
      <c r="A57" t="s">
        <v>193</v>
      </c>
      <c r="B57" t="s">
        <v>71</v>
      </c>
      <c r="C57">
        <v>11</v>
      </c>
      <c r="D57">
        <v>2016</v>
      </c>
      <c r="E57">
        <v>46</v>
      </c>
      <c r="F57" t="str">
        <f t="shared" si="0"/>
        <v>November</v>
      </c>
    </row>
    <row r="58" spans="1:6" x14ac:dyDescent="0.15">
      <c r="A58" t="s">
        <v>193</v>
      </c>
      <c r="B58" t="s">
        <v>71</v>
      </c>
      <c r="C58">
        <v>12</v>
      </c>
      <c r="D58">
        <v>2016</v>
      </c>
      <c r="E58">
        <v>221</v>
      </c>
      <c r="F58" t="str">
        <f t="shared" si="0"/>
        <v>December</v>
      </c>
    </row>
    <row r="59" spans="1:6" x14ac:dyDescent="0.15">
      <c r="A59" t="s">
        <v>193</v>
      </c>
      <c r="B59" t="s">
        <v>71</v>
      </c>
      <c r="C59">
        <v>1</v>
      </c>
      <c r="D59">
        <v>2017</v>
      </c>
      <c r="E59">
        <v>29</v>
      </c>
      <c r="F59" t="str">
        <f t="shared" si="0"/>
        <v>January</v>
      </c>
    </row>
    <row r="60" spans="1:6" x14ac:dyDescent="0.15">
      <c r="A60" t="s">
        <v>193</v>
      </c>
      <c r="B60" t="s">
        <v>71</v>
      </c>
      <c r="C60">
        <v>2</v>
      </c>
      <c r="D60">
        <v>2017</v>
      </c>
      <c r="E60">
        <v>411</v>
      </c>
      <c r="F60" t="str">
        <f t="shared" si="0"/>
        <v>February</v>
      </c>
    </row>
    <row r="61" spans="1:6" x14ac:dyDescent="0.15">
      <c r="A61" t="s">
        <v>193</v>
      </c>
      <c r="B61" t="s">
        <v>71</v>
      </c>
      <c r="C61">
        <v>3</v>
      </c>
      <c r="D61">
        <v>2017</v>
      </c>
      <c r="E61">
        <v>16</v>
      </c>
      <c r="F61" t="str">
        <f t="shared" si="0"/>
        <v>March</v>
      </c>
    </row>
    <row r="62" spans="1:6" x14ac:dyDescent="0.15">
      <c r="A62" t="s">
        <v>193</v>
      </c>
      <c r="B62" t="s">
        <v>71</v>
      </c>
      <c r="C62">
        <v>4</v>
      </c>
      <c r="D62">
        <v>2017</v>
      </c>
      <c r="E62">
        <v>26</v>
      </c>
      <c r="F62" t="str">
        <f t="shared" si="0"/>
        <v>April</v>
      </c>
    </row>
    <row r="63" spans="1:6" x14ac:dyDescent="0.15">
      <c r="A63" t="s">
        <v>193</v>
      </c>
      <c r="B63" t="s">
        <v>71</v>
      </c>
      <c r="C63">
        <v>5</v>
      </c>
      <c r="D63">
        <v>2017</v>
      </c>
      <c r="E63">
        <v>32</v>
      </c>
      <c r="F63" t="str">
        <f t="shared" si="0"/>
        <v>May</v>
      </c>
    </row>
    <row r="64" spans="1:6" x14ac:dyDescent="0.15">
      <c r="A64" t="s">
        <v>193</v>
      </c>
      <c r="B64" t="s">
        <v>71</v>
      </c>
      <c r="C64">
        <v>6</v>
      </c>
      <c r="D64">
        <v>2017</v>
      </c>
      <c r="E64">
        <v>94</v>
      </c>
      <c r="F64" t="str">
        <f t="shared" si="0"/>
        <v>June</v>
      </c>
    </row>
    <row r="65" spans="1:6" x14ac:dyDescent="0.15">
      <c r="A65" t="s">
        <v>193</v>
      </c>
      <c r="B65" t="s">
        <v>71</v>
      </c>
      <c r="C65">
        <v>7</v>
      </c>
      <c r="D65">
        <v>2017</v>
      </c>
      <c r="E65">
        <v>37</v>
      </c>
      <c r="F65" t="str">
        <f t="shared" si="0"/>
        <v>July</v>
      </c>
    </row>
    <row r="66" spans="1:6" x14ac:dyDescent="0.15">
      <c r="A66" t="s">
        <v>193</v>
      </c>
      <c r="B66" t="s">
        <v>71</v>
      </c>
      <c r="C66">
        <v>8</v>
      </c>
      <c r="D66">
        <v>2017</v>
      </c>
      <c r="E66">
        <v>110</v>
      </c>
      <c r="F66" t="str">
        <f t="shared" ref="F66:F129" si="1">TEXT(DATE(2000,C66,1),"MMMM")</f>
        <v>August</v>
      </c>
    </row>
    <row r="67" spans="1:6" x14ac:dyDescent="0.15">
      <c r="A67" t="s">
        <v>193</v>
      </c>
      <c r="B67" t="s">
        <v>71</v>
      </c>
      <c r="C67">
        <v>9</v>
      </c>
      <c r="D67">
        <v>2017</v>
      </c>
      <c r="E67">
        <v>44</v>
      </c>
      <c r="F67" t="str">
        <f t="shared" si="1"/>
        <v>September</v>
      </c>
    </row>
    <row r="68" spans="1:6" x14ac:dyDescent="0.15">
      <c r="A68" t="s">
        <v>193</v>
      </c>
      <c r="B68" t="s">
        <v>71</v>
      </c>
      <c r="C68">
        <v>10</v>
      </c>
      <c r="D68">
        <v>2017</v>
      </c>
      <c r="E68">
        <v>35</v>
      </c>
      <c r="F68" t="str">
        <f t="shared" si="1"/>
        <v>October</v>
      </c>
    </row>
    <row r="69" spans="1:6" x14ac:dyDescent="0.15">
      <c r="A69" t="s">
        <v>193</v>
      </c>
      <c r="B69" t="s">
        <v>71</v>
      </c>
      <c r="C69">
        <v>11</v>
      </c>
      <c r="D69">
        <v>2017</v>
      </c>
      <c r="E69">
        <v>53</v>
      </c>
      <c r="F69" t="str">
        <f t="shared" si="1"/>
        <v>November</v>
      </c>
    </row>
    <row r="70" spans="1:6" x14ac:dyDescent="0.15">
      <c r="A70" t="s">
        <v>193</v>
      </c>
      <c r="B70" t="s">
        <v>71</v>
      </c>
      <c r="C70">
        <v>12</v>
      </c>
      <c r="D70">
        <v>2017</v>
      </c>
      <c r="E70">
        <v>34</v>
      </c>
      <c r="F70" t="str">
        <f t="shared" si="1"/>
        <v>December</v>
      </c>
    </row>
    <row r="71" spans="1:6" x14ac:dyDescent="0.15">
      <c r="A71" t="s">
        <v>193</v>
      </c>
      <c r="B71" t="s">
        <v>71</v>
      </c>
      <c r="C71">
        <v>1</v>
      </c>
      <c r="D71">
        <v>2018</v>
      </c>
      <c r="E71">
        <v>59</v>
      </c>
      <c r="F71" t="str">
        <f t="shared" si="1"/>
        <v>January</v>
      </c>
    </row>
    <row r="72" spans="1:6" x14ac:dyDescent="0.15">
      <c r="A72" t="s">
        <v>193</v>
      </c>
      <c r="B72" t="s">
        <v>71</v>
      </c>
      <c r="C72">
        <v>2</v>
      </c>
      <c r="D72">
        <v>2018</v>
      </c>
      <c r="E72">
        <v>40</v>
      </c>
      <c r="F72" t="str">
        <f t="shared" si="1"/>
        <v>February</v>
      </c>
    </row>
    <row r="73" spans="1:6" x14ac:dyDescent="0.15">
      <c r="A73" t="s">
        <v>193</v>
      </c>
      <c r="B73" t="s">
        <v>71</v>
      </c>
      <c r="C73">
        <v>3</v>
      </c>
      <c r="D73">
        <v>2018</v>
      </c>
      <c r="E73">
        <v>21</v>
      </c>
      <c r="F73" t="str">
        <f t="shared" si="1"/>
        <v>March</v>
      </c>
    </row>
    <row r="74" spans="1:6" x14ac:dyDescent="0.15">
      <c r="A74" t="s">
        <v>193</v>
      </c>
      <c r="B74" t="s">
        <v>71</v>
      </c>
      <c r="C74">
        <v>4</v>
      </c>
      <c r="D74">
        <v>2018</v>
      </c>
      <c r="E74">
        <v>26</v>
      </c>
      <c r="F74" t="str">
        <f t="shared" si="1"/>
        <v>April</v>
      </c>
    </row>
    <row r="75" spans="1:6" x14ac:dyDescent="0.15">
      <c r="A75" t="s">
        <v>193</v>
      </c>
      <c r="B75" t="s">
        <v>71</v>
      </c>
      <c r="C75">
        <v>5</v>
      </c>
      <c r="D75">
        <v>2018</v>
      </c>
      <c r="E75">
        <v>113</v>
      </c>
      <c r="F75" t="str">
        <f t="shared" si="1"/>
        <v>May</v>
      </c>
    </row>
    <row r="76" spans="1:6" x14ac:dyDescent="0.15">
      <c r="A76" t="s">
        <v>193</v>
      </c>
      <c r="B76" t="s">
        <v>71</v>
      </c>
      <c r="C76">
        <v>6</v>
      </c>
      <c r="D76">
        <v>2018</v>
      </c>
      <c r="E76">
        <v>178</v>
      </c>
      <c r="F76" t="str">
        <f t="shared" si="1"/>
        <v>June</v>
      </c>
    </row>
    <row r="77" spans="1:6" x14ac:dyDescent="0.15">
      <c r="A77" t="s">
        <v>193</v>
      </c>
      <c r="B77" t="s">
        <v>71</v>
      </c>
      <c r="C77">
        <v>7</v>
      </c>
      <c r="D77">
        <v>2018</v>
      </c>
      <c r="E77">
        <v>236</v>
      </c>
      <c r="F77" t="str">
        <f t="shared" si="1"/>
        <v>July</v>
      </c>
    </row>
    <row r="78" spans="1:6" x14ac:dyDescent="0.15">
      <c r="A78" t="s">
        <v>193</v>
      </c>
      <c r="B78" t="s">
        <v>71</v>
      </c>
      <c r="C78">
        <v>8</v>
      </c>
      <c r="D78">
        <v>2018</v>
      </c>
      <c r="E78">
        <v>157</v>
      </c>
      <c r="F78" t="str">
        <f t="shared" si="1"/>
        <v>August</v>
      </c>
    </row>
    <row r="79" spans="1:6" x14ac:dyDescent="0.15">
      <c r="A79" t="s">
        <v>193</v>
      </c>
      <c r="B79" t="s">
        <v>71</v>
      </c>
      <c r="C79">
        <v>9</v>
      </c>
      <c r="D79">
        <v>2018</v>
      </c>
      <c r="E79">
        <v>186</v>
      </c>
      <c r="F79" t="str">
        <f t="shared" si="1"/>
        <v>September</v>
      </c>
    </row>
    <row r="80" spans="1:6" x14ac:dyDescent="0.15">
      <c r="A80" t="s">
        <v>193</v>
      </c>
      <c r="B80" t="s">
        <v>71</v>
      </c>
      <c r="C80">
        <v>10</v>
      </c>
      <c r="D80">
        <v>2018</v>
      </c>
      <c r="E80">
        <v>202</v>
      </c>
      <c r="F80" t="str">
        <f t="shared" si="1"/>
        <v>October</v>
      </c>
    </row>
    <row r="81" spans="1:6" x14ac:dyDescent="0.15">
      <c r="A81" t="s">
        <v>193</v>
      </c>
      <c r="B81" t="s">
        <v>71</v>
      </c>
      <c r="C81">
        <v>11</v>
      </c>
      <c r="D81">
        <v>2018</v>
      </c>
      <c r="E81">
        <v>116</v>
      </c>
      <c r="F81" t="str">
        <f t="shared" si="1"/>
        <v>November</v>
      </c>
    </row>
    <row r="82" spans="1:6" x14ac:dyDescent="0.15">
      <c r="A82" t="s">
        <v>193</v>
      </c>
      <c r="B82" t="s">
        <v>71</v>
      </c>
      <c r="C82">
        <v>12</v>
      </c>
      <c r="D82">
        <v>2018</v>
      </c>
      <c r="E82">
        <v>77</v>
      </c>
      <c r="F82" t="str">
        <f t="shared" si="1"/>
        <v>December</v>
      </c>
    </row>
    <row r="83" spans="1:6" x14ac:dyDescent="0.15">
      <c r="A83" t="s">
        <v>193</v>
      </c>
      <c r="B83" t="s">
        <v>71</v>
      </c>
      <c r="C83">
        <v>1</v>
      </c>
      <c r="D83">
        <v>2019</v>
      </c>
      <c r="E83">
        <v>51</v>
      </c>
      <c r="F83" t="str">
        <f t="shared" si="1"/>
        <v>January</v>
      </c>
    </row>
    <row r="84" spans="1:6" x14ac:dyDescent="0.15">
      <c r="A84" t="s">
        <v>193</v>
      </c>
      <c r="B84" t="s">
        <v>71</v>
      </c>
      <c r="C84">
        <v>2</v>
      </c>
      <c r="D84">
        <v>2019</v>
      </c>
      <c r="E84">
        <v>10</v>
      </c>
      <c r="F84" t="str">
        <f t="shared" si="1"/>
        <v>February</v>
      </c>
    </row>
    <row r="85" spans="1:6" x14ac:dyDescent="0.15">
      <c r="A85" t="s">
        <v>194</v>
      </c>
      <c r="B85" t="s">
        <v>73</v>
      </c>
      <c r="C85">
        <v>1</v>
      </c>
      <c r="D85">
        <v>2016</v>
      </c>
      <c r="E85">
        <v>43</v>
      </c>
      <c r="F85" t="str">
        <f t="shared" si="1"/>
        <v>January</v>
      </c>
    </row>
    <row r="86" spans="1:6" x14ac:dyDescent="0.15">
      <c r="A86" t="s">
        <v>194</v>
      </c>
      <c r="B86" t="s">
        <v>73</v>
      </c>
      <c r="C86">
        <v>2</v>
      </c>
      <c r="D86">
        <v>2016</v>
      </c>
      <c r="E86">
        <v>46</v>
      </c>
      <c r="F86" t="str">
        <f t="shared" si="1"/>
        <v>February</v>
      </c>
    </row>
    <row r="87" spans="1:6" x14ac:dyDescent="0.15">
      <c r="A87" t="s">
        <v>194</v>
      </c>
      <c r="B87" t="s">
        <v>73</v>
      </c>
      <c r="C87">
        <v>3</v>
      </c>
      <c r="D87">
        <v>2016</v>
      </c>
      <c r="E87">
        <v>34</v>
      </c>
      <c r="F87" t="str">
        <f t="shared" si="1"/>
        <v>March</v>
      </c>
    </row>
    <row r="88" spans="1:6" x14ac:dyDescent="0.15">
      <c r="A88" t="s">
        <v>194</v>
      </c>
      <c r="B88" t="s">
        <v>73</v>
      </c>
      <c r="C88">
        <v>4</v>
      </c>
      <c r="D88">
        <v>2016</v>
      </c>
      <c r="E88">
        <v>18</v>
      </c>
      <c r="F88" t="str">
        <f t="shared" si="1"/>
        <v>April</v>
      </c>
    </row>
    <row r="89" spans="1:6" x14ac:dyDescent="0.15">
      <c r="A89" t="s">
        <v>194</v>
      </c>
      <c r="B89" t="s">
        <v>73</v>
      </c>
      <c r="C89">
        <v>5</v>
      </c>
      <c r="D89">
        <v>2016</v>
      </c>
      <c r="E89">
        <v>50</v>
      </c>
      <c r="F89" t="str">
        <f t="shared" si="1"/>
        <v>May</v>
      </c>
    </row>
    <row r="90" spans="1:6" x14ac:dyDescent="0.15">
      <c r="A90" t="s">
        <v>194</v>
      </c>
      <c r="B90" t="s">
        <v>73</v>
      </c>
      <c r="C90">
        <v>6</v>
      </c>
      <c r="D90">
        <v>2016</v>
      </c>
      <c r="E90">
        <v>70</v>
      </c>
      <c r="F90" t="str">
        <f t="shared" si="1"/>
        <v>June</v>
      </c>
    </row>
    <row r="91" spans="1:6" x14ac:dyDescent="0.15">
      <c r="A91" t="s">
        <v>194</v>
      </c>
      <c r="B91" t="s">
        <v>73</v>
      </c>
      <c r="C91">
        <v>7</v>
      </c>
      <c r="D91">
        <v>2016</v>
      </c>
      <c r="E91">
        <v>42</v>
      </c>
      <c r="F91" t="str">
        <f t="shared" si="1"/>
        <v>July</v>
      </c>
    </row>
    <row r="92" spans="1:6" x14ac:dyDescent="0.15">
      <c r="A92" t="s">
        <v>194</v>
      </c>
      <c r="B92" t="s">
        <v>73</v>
      </c>
      <c r="C92">
        <v>8</v>
      </c>
      <c r="D92">
        <v>2016</v>
      </c>
      <c r="E92">
        <v>108</v>
      </c>
      <c r="F92" t="str">
        <f t="shared" si="1"/>
        <v>August</v>
      </c>
    </row>
    <row r="93" spans="1:6" x14ac:dyDescent="0.15">
      <c r="A93" t="s">
        <v>194</v>
      </c>
      <c r="B93" t="s">
        <v>73</v>
      </c>
      <c r="C93">
        <v>9</v>
      </c>
      <c r="D93">
        <v>2016</v>
      </c>
      <c r="E93">
        <v>198</v>
      </c>
      <c r="F93" t="str">
        <f t="shared" si="1"/>
        <v>September</v>
      </c>
    </row>
    <row r="94" spans="1:6" x14ac:dyDescent="0.15">
      <c r="A94" t="s">
        <v>194</v>
      </c>
      <c r="B94" t="s">
        <v>73</v>
      </c>
      <c r="C94">
        <v>10</v>
      </c>
      <c r="D94">
        <v>2016</v>
      </c>
      <c r="E94">
        <v>119</v>
      </c>
      <c r="F94" t="str">
        <f t="shared" si="1"/>
        <v>October</v>
      </c>
    </row>
    <row r="95" spans="1:6" x14ac:dyDescent="0.15">
      <c r="A95" t="s">
        <v>194</v>
      </c>
      <c r="B95" t="s">
        <v>73</v>
      </c>
      <c r="C95">
        <v>11</v>
      </c>
      <c r="D95">
        <v>2016</v>
      </c>
      <c r="E95">
        <v>160</v>
      </c>
      <c r="F95" t="str">
        <f t="shared" si="1"/>
        <v>November</v>
      </c>
    </row>
    <row r="96" spans="1:6" x14ac:dyDescent="0.15">
      <c r="A96" t="s">
        <v>194</v>
      </c>
      <c r="B96" t="s">
        <v>73</v>
      </c>
      <c r="C96">
        <v>12</v>
      </c>
      <c r="D96">
        <v>2016</v>
      </c>
      <c r="E96">
        <v>113</v>
      </c>
      <c r="F96" t="str">
        <f t="shared" si="1"/>
        <v>December</v>
      </c>
    </row>
    <row r="97" spans="1:6" x14ac:dyDescent="0.15">
      <c r="A97" t="s">
        <v>194</v>
      </c>
      <c r="B97" t="s">
        <v>73</v>
      </c>
      <c r="C97">
        <v>1</v>
      </c>
      <c r="D97">
        <v>2017</v>
      </c>
      <c r="E97">
        <v>202</v>
      </c>
      <c r="F97" t="str">
        <f t="shared" si="1"/>
        <v>January</v>
      </c>
    </row>
    <row r="98" spans="1:6" x14ac:dyDescent="0.15">
      <c r="A98" t="s">
        <v>194</v>
      </c>
      <c r="B98" t="s">
        <v>73</v>
      </c>
      <c r="C98">
        <v>2</v>
      </c>
      <c r="D98">
        <v>2017</v>
      </c>
      <c r="E98">
        <v>130</v>
      </c>
      <c r="F98" t="str">
        <f t="shared" si="1"/>
        <v>February</v>
      </c>
    </row>
    <row r="99" spans="1:6" x14ac:dyDescent="0.15">
      <c r="A99" t="s">
        <v>194</v>
      </c>
      <c r="B99" t="s">
        <v>73</v>
      </c>
      <c r="C99">
        <v>3</v>
      </c>
      <c r="D99">
        <v>2017</v>
      </c>
      <c r="E99">
        <v>154</v>
      </c>
      <c r="F99" t="str">
        <f t="shared" si="1"/>
        <v>March</v>
      </c>
    </row>
    <row r="100" spans="1:6" x14ac:dyDescent="0.15">
      <c r="A100" t="s">
        <v>194</v>
      </c>
      <c r="B100" t="s">
        <v>73</v>
      </c>
      <c r="C100">
        <v>4</v>
      </c>
      <c r="D100">
        <v>2017</v>
      </c>
      <c r="E100">
        <v>116</v>
      </c>
      <c r="F100" t="str">
        <f t="shared" si="1"/>
        <v>April</v>
      </c>
    </row>
    <row r="101" spans="1:6" x14ac:dyDescent="0.15">
      <c r="A101" t="s">
        <v>194</v>
      </c>
      <c r="B101" t="s">
        <v>73</v>
      </c>
      <c r="C101">
        <v>5</v>
      </c>
      <c r="D101">
        <v>2017</v>
      </c>
      <c r="E101">
        <v>178</v>
      </c>
      <c r="F101" t="str">
        <f t="shared" si="1"/>
        <v>May</v>
      </c>
    </row>
    <row r="102" spans="1:6" x14ac:dyDescent="0.15">
      <c r="A102" t="s">
        <v>194</v>
      </c>
      <c r="B102" t="s">
        <v>73</v>
      </c>
      <c r="C102">
        <v>6</v>
      </c>
      <c r="D102">
        <v>2017</v>
      </c>
      <c r="E102">
        <v>327</v>
      </c>
      <c r="F102" t="str">
        <f t="shared" si="1"/>
        <v>June</v>
      </c>
    </row>
    <row r="103" spans="1:6" x14ac:dyDescent="0.15">
      <c r="A103" t="s">
        <v>194</v>
      </c>
      <c r="B103" t="s">
        <v>73</v>
      </c>
      <c r="C103">
        <v>7</v>
      </c>
      <c r="D103">
        <v>2017</v>
      </c>
      <c r="E103">
        <v>129</v>
      </c>
      <c r="F103" t="str">
        <f t="shared" si="1"/>
        <v>July</v>
      </c>
    </row>
    <row r="104" spans="1:6" x14ac:dyDescent="0.15">
      <c r="A104" t="s">
        <v>194</v>
      </c>
      <c r="B104" t="s">
        <v>73</v>
      </c>
      <c r="C104">
        <v>8</v>
      </c>
      <c r="D104">
        <v>2017</v>
      </c>
      <c r="E104">
        <v>304</v>
      </c>
      <c r="F104" t="str">
        <f t="shared" si="1"/>
        <v>August</v>
      </c>
    </row>
    <row r="105" spans="1:6" x14ac:dyDescent="0.15">
      <c r="A105" t="s">
        <v>194</v>
      </c>
      <c r="B105" t="s">
        <v>73</v>
      </c>
      <c r="C105">
        <v>9</v>
      </c>
      <c r="D105">
        <v>2017</v>
      </c>
      <c r="E105">
        <v>135</v>
      </c>
      <c r="F105" t="str">
        <f t="shared" si="1"/>
        <v>September</v>
      </c>
    </row>
    <row r="106" spans="1:6" x14ac:dyDescent="0.15">
      <c r="A106" t="s">
        <v>194</v>
      </c>
      <c r="B106" t="s">
        <v>73</v>
      </c>
      <c r="C106">
        <v>10</v>
      </c>
      <c r="D106">
        <v>2017</v>
      </c>
      <c r="E106">
        <v>390</v>
      </c>
      <c r="F106" t="str">
        <f t="shared" si="1"/>
        <v>October</v>
      </c>
    </row>
    <row r="107" spans="1:6" x14ac:dyDescent="0.15">
      <c r="A107" t="s">
        <v>194</v>
      </c>
      <c r="B107" t="s">
        <v>73</v>
      </c>
      <c r="C107">
        <v>11</v>
      </c>
      <c r="D107">
        <v>2017</v>
      </c>
      <c r="E107">
        <v>594</v>
      </c>
      <c r="F107" t="str">
        <f t="shared" si="1"/>
        <v>November</v>
      </c>
    </row>
    <row r="108" spans="1:6" x14ac:dyDescent="0.15">
      <c r="A108" t="s">
        <v>194</v>
      </c>
      <c r="B108" t="s">
        <v>73</v>
      </c>
      <c r="C108">
        <v>12</v>
      </c>
      <c r="D108">
        <v>2017</v>
      </c>
      <c r="E108">
        <v>373</v>
      </c>
      <c r="F108" t="str">
        <f t="shared" si="1"/>
        <v>December</v>
      </c>
    </row>
    <row r="109" spans="1:6" x14ac:dyDescent="0.15">
      <c r="A109" t="s">
        <v>194</v>
      </c>
      <c r="B109" t="s">
        <v>73</v>
      </c>
      <c r="C109">
        <v>1</v>
      </c>
      <c r="D109">
        <v>2018</v>
      </c>
      <c r="E109">
        <v>92</v>
      </c>
      <c r="F109" t="str">
        <f t="shared" si="1"/>
        <v>January</v>
      </c>
    </row>
    <row r="110" spans="1:6" x14ac:dyDescent="0.15">
      <c r="A110" t="s">
        <v>194</v>
      </c>
      <c r="B110" t="s">
        <v>73</v>
      </c>
      <c r="C110">
        <v>2</v>
      </c>
      <c r="D110">
        <v>2018</v>
      </c>
      <c r="E110">
        <v>94</v>
      </c>
      <c r="F110" t="str">
        <f t="shared" si="1"/>
        <v>February</v>
      </c>
    </row>
    <row r="111" spans="1:6" x14ac:dyDescent="0.15">
      <c r="A111" t="s">
        <v>194</v>
      </c>
      <c r="B111" t="s">
        <v>73</v>
      </c>
      <c r="C111">
        <v>3</v>
      </c>
      <c r="D111">
        <v>2018</v>
      </c>
      <c r="E111">
        <v>122</v>
      </c>
      <c r="F111" t="str">
        <f t="shared" si="1"/>
        <v>March</v>
      </c>
    </row>
    <row r="112" spans="1:6" x14ac:dyDescent="0.15">
      <c r="A112" t="s">
        <v>194</v>
      </c>
      <c r="B112" t="s">
        <v>73</v>
      </c>
      <c r="C112">
        <v>4</v>
      </c>
      <c r="D112">
        <v>2018</v>
      </c>
      <c r="E112">
        <v>67</v>
      </c>
      <c r="F112" t="str">
        <f t="shared" si="1"/>
        <v>April</v>
      </c>
    </row>
    <row r="113" spans="1:6" x14ac:dyDescent="0.15">
      <c r="A113" t="s">
        <v>194</v>
      </c>
      <c r="B113" t="s">
        <v>73</v>
      </c>
      <c r="C113">
        <v>5</v>
      </c>
      <c r="D113">
        <v>2018</v>
      </c>
      <c r="E113">
        <v>282</v>
      </c>
      <c r="F113" t="str">
        <f t="shared" si="1"/>
        <v>May</v>
      </c>
    </row>
    <row r="114" spans="1:6" x14ac:dyDescent="0.15">
      <c r="A114" t="s">
        <v>194</v>
      </c>
      <c r="B114" t="s">
        <v>73</v>
      </c>
      <c r="C114">
        <v>6</v>
      </c>
      <c r="D114">
        <v>2018</v>
      </c>
      <c r="E114">
        <v>491</v>
      </c>
      <c r="F114" t="str">
        <f t="shared" si="1"/>
        <v>June</v>
      </c>
    </row>
    <row r="115" spans="1:6" x14ac:dyDescent="0.15">
      <c r="A115" t="s">
        <v>194</v>
      </c>
      <c r="B115" t="s">
        <v>73</v>
      </c>
      <c r="C115">
        <v>7</v>
      </c>
      <c r="D115">
        <v>2018</v>
      </c>
      <c r="E115">
        <v>483</v>
      </c>
      <c r="F115" t="str">
        <f t="shared" si="1"/>
        <v>July</v>
      </c>
    </row>
    <row r="116" spans="1:6" x14ac:dyDescent="0.15">
      <c r="A116" t="s">
        <v>194</v>
      </c>
      <c r="B116" t="s">
        <v>73</v>
      </c>
      <c r="C116">
        <v>8</v>
      </c>
      <c r="D116">
        <v>2018</v>
      </c>
      <c r="E116">
        <v>374</v>
      </c>
      <c r="F116" t="str">
        <f t="shared" si="1"/>
        <v>August</v>
      </c>
    </row>
    <row r="117" spans="1:6" x14ac:dyDescent="0.15">
      <c r="A117" t="s">
        <v>194</v>
      </c>
      <c r="B117" t="s">
        <v>73</v>
      </c>
      <c r="C117">
        <v>9</v>
      </c>
      <c r="D117">
        <v>2018</v>
      </c>
      <c r="E117">
        <v>404</v>
      </c>
      <c r="F117" t="str">
        <f t="shared" si="1"/>
        <v>September</v>
      </c>
    </row>
    <row r="118" spans="1:6" x14ac:dyDescent="0.15">
      <c r="A118" t="s">
        <v>194</v>
      </c>
      <c r="B118" t="s">
        <v>73</v>
      </c>
      <c r="C118">
        <v>10</v>
      </c>
      <c r="D118">
        <v>2018</v>
      </c>
      <c r="E118">
        <v>566</v>
      </c>
      <c r="F118" t="str">
        <f t="shared" si="1"/>
        <v>October</v>
      </c>
    </row>
    <row r="119" spans="1:6" x14ac:dyDescent="0.15">
      <c r="A119" t="s">
        <v>194</v>
      </c>
      <c r="B119" t="s">
        <v>73</v>
      </c>
      <c r="C119">
        <v>11</v>
      </c>
      <c r="D119">
        <v>2018</v>
      </c>
      <c r="E119">
        <v>325</v>
      </c>
      <c r="F119" t="str">
        <f t="shared" si="1"/>
        <v>November</v>
      </c>
    </row>
    <row r="120" spans="1:6" x14ac:dyDescent="0.15">
      <c r="A120" t="s">
        <v>194</v>
      </c>
      <c r="B120" t="s">
        <v>73</v>
      </c>
      <c r="C120">
        <v>12</v>
      </c>
      <c r="D120">
        <v>2018</v>
      </c>
      <c r="E120">
        <v>238</v>
      </c>
      <c r="F120" t="str">
        <f t="shared" si="1"/>
        <v>December</v>
      </c>
    </row>
    <row r="121" spans="1:6" x14ac:dyDescent="0.15">
      <c r="A121" t="s">
        <v>194</v>
      </c>
      <c r="B121" t="s">
        <v>73</v>
      </c>
      <c r="C121">
        <v>1</v>
      </c>
      <c r="D121">
        <v>2019</v>
      </c>
      <c r="E121">
        <v>79</v>
      </c>
      <c r="F121" t="str">
        <f t="shared" si="1"/>
        <v>January</v>
      </c>
    </row>
    <row r="122" spans="1:6" x14ac:dyDescent="0.15">
      <c r="A122" t="s">
        <v>194</v>
      </c>
      <c r="B122" t="s">
        <v>73</v>
      </c>
      <c r="C122">
        <v>2</v>
      </c>
      <c r="D122">
        <v>2019</v>
      </c>
      <c r="E122">
        <v>29</v>
      </c>
      <c r="F122" t="str">
        <f t="shared" si="1"/>
        <v>February</v>
      </c>
    </row>
    <row r="123" spans="1:6" x14ac:dyDescent="0.15">
      <c r="A123" t="s">
        <v>195</v>
      </c>
      <c r="B123" t="s">
        <v>60</v>
      </c>
      <c r="C123">
        <v>1</v>
      </c>
      <c r="D123">
        <v>2016</v>
      </c>
      <c r="E123">
        <v>87</v>
      </c>
      <c r="F123" t="str">
        <f t="shared" si="1"/>
        <v>January</v>
      </c>
    </row>
    <row r="124" spans="1:6" x14ac:dyDescent="0.15">
      <c r="A124" t="s">
        <v>195</v>
      </c>
      <c r="B124" t="s">
        <v>60</v>
      </c>
      <c r="C124">
        <v>2</v>
      </c>
      <c r="D124">
        <v>2016</v>
      </c>
      <c r="E124">
        <v>39</v>
      </c>
      <c r="F124" t="str">
        <f t="shared" si="1"/>
        <v>February</v>
      </c>
    </row>
    <row r="125" spans="1:6" x14ac:dyDescent="0.15">
      <c r="A125" t="s">
        <v>195</v>
      </c>
      <c r="B125" t="s">
        <v>60</v>
      </c>
      <c r="C125">
        <v>3</v>
      </c>
      <c r="D125">
        <v>2016</v>
      </c>
      <c r="E125">
        <v>33</v>
      </c>
      <c r="F125" t="str">
        <f t="shared" si="1"/>
        <v>March</v>
      </c>
    </row>
    <row r="126" spans="1:6" x14ac:dyDescent="0.15">
      <c r="A126" t="s">
        <v>195</v>
      </c>
      <c r="B126" t="s">
        <v>60</v>
      </c>
      <c r="C126">
        <v>4</v>
      </c>
      <c r="D126">
        <v>2016</v>
      </c>
      <c r="E126">
        <v>78</v>
      </c>
      <c r="F126" t="str">
        <f t="shared" si="1"/>
        <v>April</v>
      </c>
    </row>
    <row r="127" spans="1:6" x14ac:dyDescent="0.15">
      <c r="A127" t="s">
        <v>195</v>
      </c>
      <c r="B127" t="s">
        <v>60</v>
      </c>
      <c r="C127">
        <v>5</v>
      </c>
      <c r="D127">
        <v>2016</v>
      </c>
      <c r="E127">
        <v>57</v>
      </c>
      <c r="F127" t="str">
        <f t="shared" si="1"/>
        <v>May</v>
      </c>
    </row>
    <row r="128" spans="1:6" x14ac:dyDescent="0.15">
      <c r="A128" t="s">
        <v>195</v>
      </c>
      <c r="B128" t="s">
        <v>60</v>
      </c>
      <c r="C128">
        <v>6</v>
      </c>
      <c r="D128">
        <v>2016</v>
      </c>
      <c r="E128">
        <v>125</v>
      </c>
      <c r="F128" t="str">
        <f t="shared" si="1"/>
        <v>June</v>
      </c>
    </row>
    <row r="129" spans="1:6" x14ac:dyDescent="0.15">
      <c r="A129" t="s">
        <v>195</v>
      </c>
      <c r="B129" t="s">
        <v>60</v>
      </c>
      <c r="C129">
        <v>7</v>
      </c>
      <c r="D129">
        <v>2016</v>
      </c>
      <c r="E129">
        <v>173</v>
      </c>
      <c r="F129" t="str">
        <f t="shared" si="1"/>
        <v>July</v>
      </c>
    </row>
    <row r="130" spans="1:6" x14ac:dyDescent="0.15">
      <c r="A130" t="s">
        <v>195</v>
      </c>
      <c r="B130" t="s">
        <v>60</v>
      </c>
      <c r="C130">
        <v>8</v>
      </c>
      <c r="D130">
        <v>2016</v>
      </c>
      <c r="E130">
        <v>411</v>
      </c>
      <c r="F130" t="str">
        <f t="shared" ref="F130:F193" si="2">TEXT(DATE(2000,C130,1),"MMMM")</f>
        <v>August</v>
      </c>
    </row>
    <row r="131" spans="1:6" x14ac:dyDescent="0.15">
      <c r="A131" t="s">
        <v>195</v>
      </c>
      <c r="B131" t="s">
        <v>60</v>
      </c>
      <c r="C131">
        <v>9</v>
      </c>
      <c r="D131">
        <v>2016</v>
      </c>
      <c r="E131">
        <v>364</v>
      </c>
      <c r="F131" t="str">
        <f t="shared" si="2"/>
        <v>September</v>
      </c>
    </row>
    <row r="132" spans="1:6" x14ac:dyDescent="0.15">
      <c r="A132" t="s">
        <v>195</v>
      </c>
      <c r="B132" t="s">
        <v>60</v>
      </c>
      <c r="C132">
        <v>10</v>
      </c>
      <c r="D132">
        <v>2016</v>
      </c>
      <c r="E132">
        <v>476</v>
      </c>
      <c r="F132" t="str">
        <f t="shared" si="2"/>
        <v>October</v>
      </c>
    </row>
    <row r="133" spans="1:6" x14ac:dyDescent="0.15">
      <c r="A133" t="s">
        <v>195</v>
      </c>
      <c r="B133" t="s">
        <v>60</v>
      </c>
      <c r="C133">
        <v>11</v>
      </c>
      <c r="D133">
        <v>2016</v>
      </c>
      <c r="E133">
        <v>257</v>
      </c>
      <c r="F133" t="str">
        <f t="shared" si="2"/>
        <v>November</v>
      </c>
    </row>
    <row r="134" spans="1:6" x14ac:dyDescent="0.15">
      <c r="A134" t="s">
        <v>195</v>
      </c>
      <c r="B134" t="s">
        <v>60</v>
      </c>
      <c r="C134">
        <v>12</v>
      </c>
      <c r="D134">
        <v>2016</v>
      </c>
      <c r="E134">
        <v>294</v>
      </c>
      <c r="F134" t="str">
        <f t="shared" si="2"/>
        <v>December</v>
      </c>
    </row>
    <row r="135" spans="1:6" x14ac:dyDescent="0.15">
      <c r="A135" t="s">
        <v>195</v>
      </c>
      <c r="B135" t="s">
        <v>60</v>
      </c>
      <c r="C135">
        <v>1</v>
      </c>
      <c r="D135">
        <v>2017</v>
      </c>
      <c r="E135">
        <v>105</v>
      </c>
      <c r="F135" t="str">
        <f t="shared" si="2"/>
        <v>January</v>
      </c>
    </row>
    <row r="136" spans="1:6" x14ac:dyDescent="0.15">
      <c r="A136" t="s">
        <v>195</v>
      </c>
      <c r="B136" t="s">
        <v>60</v>
      </c>
      <c r="C136">
        <v>2</v>
      </c>
      <c r="D136">
        <v>2017</v>
      </c>
      <c r="E136">
        <v>61</v>
      </c>
      <c r="F136" t="str">
        <f t="shared" si="2"/>
        <v>February</v>
      </c>
    </row>
    <row r="137" spans="1:6" x14ac:dyDescent="0.15">
      <c r="A137" t="s">
        <v>195</v>
      </c>
      <c r="B137" t="s">
        <v>60</v>
      </c>
      <c r="C137">
        <v>3</v>
      </c>
      <c r="D137">
        <v>2017</v>
      </c>
      <c r="E137">
        <v>115</v>
      </c>
      <c r="F137" t="str">
        <f t="shared" si="2"/>
        <v>March</v>
      </c>
    </row>
    <row r="138" spans="1:6" x14ac:dyDescent="0.15">
      <c r="A138" t="s">
        <v>195</v>
      </c>
      <c r="B138" t="s">
        <v>60</v>
      </c>
      <c r="C138">
        <v>4</v>
      </c>
      <c r="D138">
        <v>2017</v>
      </c>
      <c r="E138">
        <v>131</v>
      </c>
      <c r="F138" t="str">
        <f t="shared" si="2"/>
        <v>April</v>
      </c>
    </row>
    <row r="139" spans="1:6" x14ac:dyDescent="0.15">
      <c r="A139" t="s">
        <v>195</v>
      </c>
      <c r="B139" t="s">
        <v>60</v>
      </c>
      <c r="C139">
        <v>5</v>
      </c>
      <c r="D139">
        <v>2017</v>
      </c>
      <c r="E139">
        <v>98</v>
      </c>
      <c r="F139" t="str">
        <f t="shared" si="2"/>
        <v>May</v>
      </c>
    </row>
    <row r="140" spans="1:6" x14ac:dyDescent="0.15">
      <c r="A140" t="s">
        <v>195</v>
      </c>
      <c r="B140" t="s">
        <v>60</v>
      </c>
      <c r="C140">
        <v>6</v>
      </c>
      <c r="D140">
        <v>2017</v>
      </c>
      <c r="E140">
        <v>255</v>
      </c>
      <c r="F140" t="str">
        <f t="shared" si="2"/>
        <v>June</v>
      </c>
    </row>
    <row r="141" spans="1:6" x14ac:dyDescent="0.15">
      <c r="A141" t="s">
        <v>195</v>
      </c>
      <c r="B141" t="s">
        <v>60</v>
      </c>
      <c r="C141">
        <v>7</v>
      </c>
      <c r="D141">
        <v>2017</v>
      </c>
      <c r="E141">
        <v>482</v>
      </c>
      <c r="F141" t="str">
        <f t="shared" si="2"/>
        <v>July</v>
      </c>
    </row>
    <row r="142" spans="1:6" x14ac:dyDescent="0.15">
      <c r="A142" t="s">
        <v>195</v>
      </c>
      <c r="B142" t="s">
        <v>60</v>
      </c>
      <c r="C142">
        <v>8</v>
      </c>
      <c r="D142">
        <v>2017</v>
      </c>
      <c r="E142">
        <v>390</v>
      </c>
      <c r="F142" t="str">
        <f t="shared" si="2"/>
        <v>August</v>
      </c>
    </row>
    <row r="143" spans="1:6" x14ac:dyDescent="0.15">
      <c r="A143" t="s">
        <v>195</v>
      </c>
      <c r="B143" t="s">
        <v>60</v>
      </c>
      <c r="C143">
        <v>9</v>
      </c>
      <c r="D143">
        <v>2017</v>
      </c>
      <c r="E143">
        <v>503</v>
      </c>
      <c r="F143" t="str">
        <f t="shared" si="2"/>
        <v>September</v>
      </c>
    </row>
    <row r="144" spans="1:6" x14ac:dyDescent="0.15">
      <c r="A144" t="s">
        <v>195</v>
      </c>
      <c r="B144" t="s">
        <v>60</v>
      </c>
      <c r="C144">
        <v>10</v>
      </c>
      <c r="D144">
        <v>2017</v>
      </c>
      <c r="E144">
        <v>1589</v>
      </c>
      <c r="F144" t="str">
        <f t="shared" si="2"/>
        <v>October</v>
      </c>
    </row>
    <row r="145" spans="1:6" x14ac:dyDescent="0.15">
      <c r="A145" t="s">
        <v>195</v>
      </c>
      <c r="B145" t="s">
        <v>60</v>
      </c>
      <c r="C145">
        <v>11</v>
      </c>
      <c r="D145">
        <v>2017</v>
      </c>
      <c r="E145">
        <v>900</v>
      </c>
      <c r="F145" t="str">
        <f t="shared" si="2"/>
        <v>November</v>
      </c>
    </row>
    <row r="146" spans="1:6" x14ac:dyDescent="0.15">
      <c r="A146" t="s">
        <v>195</v>
      </c>
      <c r="B146" t="s">
        <v>60</v>
      </c>
      <c r="C146">
        <v>12</v>
      </c>
      <c r="D146">
        <v>2017</v>
      </c>
      <c r="E146">
        <v>20</v>
      </c>
      <c r="F146" t="str">
        <f t="shared" si="2"/>
        <v>December</v>
      </c>
    </row>
    <row r="147" spans="1:6" x14ac:dyDescent="0.15">
      <c r="A147" t="s">
        <v>195</v>
      </c>
      <c r="B147" t="s">
        <v>60</v>
      </c>
      <c r="C147">
        <v>1</v>
      </c>
      <c r="D147">
        <v>2018</v>
      </c>
      <c r="E147">
        <v>205</v>
      </c>
      <c r="F147" t="str">
        <f t="shared" si="2"/>
        <v>January</v>
      </c>
    </row>
    <row r="148" spans="1:6" x14ac:dyDescent="0.15">
      <c r="A148" t="s">
        <v>195</v>
      </c>
      <c r="B148" t="s">
        <v>60</v>
      </c>
      <c r="C148">
        <v>2</v>
      </c>
      <c r="D148">
        <v>2018</v>
      </c>
      <c r="E148">
        <v>138</v>
      </c>
      <c r="F148" t="str">
        <f t="shared" si="2"/>
        <v>February</v>
      </c>
    </row>
    <row r="149" spans="1:6" x14ac:dyDescent="0.15">
      <c r="A149" t="s">
        <v>195</v>
      </c>
      <c r="B149" t="s">
        <v>60</v>
      </c>
      <c r="C149">
        <v>3</v>
      </c>
      <c r="D149">
        <v>2018</v>
      </c>
      <c r="E149">
        <v>90</v>
      </c>
      <c r="F149" t="str">
        <f t="shared" si="2"/>
        <v>March</v>
      </c>
    </row>
    <row r="150" spans="1:6" x14ac:dyDescent="0.15">
      <c r="A150" t="s">
        <v>195</v>
      </c>
      <c r="B150" t="s">
        <v>60</v>
      </c>
      <c r="C150">
        <v>4</v>
      </c>
      <c r="D150">
        <v>2018</v>
      </c>
      <c r="E150">
        <v>69</v>
      </c>
      <c r="F150" t="str">
        <f t="shared" si="2"/>
        <v>April</v>
      </c>
    </row>
    <row r="151" spans="1:6" x14ac:dyDescent="0.15">
      <c r="A151" t="s">
        <v>195</v>
      </c>
      <c r="B151" t="s">
        <v>60</v>
      </c>
      <c r="C151">
        <v>5</v>
      </c>
      <c r="D151">
        <v>2018</v>
      </c>
      <c r="E151">
        <v>145</v>
      </c>
      <c r="F151" t="str">
        <f t="shared" si="2"/>
        <v>May</v>
      </c>
    </row>
    <row r="152" spans="1:6" x14ac:dyDescent="0.15">
      <c r="A152" t="s">
        <v>195</v>
      </c>
      <c r="B152" t="s">
        <v>60</v>
      </c>
      <c r="C152">
        <v>6</v>
      </c>
      <c r="D152">
        <v>2018</v>
      </c>
      <c r="E152">
        <v>160</v>
      </c>
      <c r="F152" t="str">
        <f t="shared" si="2"/>
        <v>June</v>
      </c>
    </row>
    <row r="153" spans="1:6" x14ac:dyDescent="0.15">
      <c r="A153" t="s">
        <v>195</v>
      </c>
      <c r="B153" t="s">
        <v>60</v>
      </c>
      <c r="C153">
        <v>7</v>
      </c>
      <c r="D153">
        <v>2018</v>
      </c>
      <c r="E153">
        <v>422</v>
      </c>
      <c r="F153" t="str">
        <f t="shared" si="2"/>
        <v>July</v>
      </c>
    </row>
    <row r="154" spans="1:6" x14ac:dyDescent="0.15">
      <c r="A154" t="s">
        <v>195</v>
      </c>
      <c r="B154" t="s">
        <v>60</v>
      </c>
      <c r="C154">
        <v>8</v>
      </c>
      <c r="D154">
        <v>2018</v>
      </c>
      <c r="E154">
        <v>193</v>
      </c>
      <c r="F154" t="str">
        <f t="shared" si="2"/>
        <v>August</v>
      </c>
    </row>
    <row r="155" spans="1:6" x14ac:dyDescent="0.15">
      <c r="A155" t="s">
        <v>195</v>
      </c>
      <c r="B155" t="s">
        <v>60</v>
      </c>
      <c r="C155">
        <v>9</v>
      </c>
      <c r="D155">
        <v>2018</v>
      </c>
      <c r="E155">
        <v>1088</v>
      </c>
      <c r="F155" t="str">
        <f t="shared" si="2"/>
        <v>September</v>
      </c>
    </row>
    <row r="156" spans="1:6" x14ac:dyDescent="0.15">
      <c r="A156" t="s">
        <v>195</v>
      </c>
      <c r="B156" t="s">
        <v>60</v>
      </c>
      <c r="C156">
        <v>10</v>
      </c>
      <c r="D156">
        <v>2018</v>
      </c>
      <c r="E156">
        <v>1445</v>
      </c>
      <c r="F156" t="str">
        <f t="shared" si="2"/>
        <v>October</v>
      </c>
    </row>
    <row r="157" spans="1:6" x14ac:dyDescent="0.15">
      <c r="A157" t="s">
        <v>195</v>
      </c>
      <c r="B157" t="s">
        <v>60</v>
      </c>
      <c r="C157">
        <v>11</v>
      </c>
      <c r="D157">
        <v>2018</v>
      </c>
      <c r="E157">
        <v>647</v>
      </c>
      <c r="F157" t="str">
        <f t="shared" si="2"/>
        <v>November</v>
      </c>
    </row>
    <row r="158" spans="1:6" x14ac:dyDescent="0.15">
      <c r="A158" t="s">
        <v>195</v>
      </c>
      <c r="B158" t="s">
        <v>60</v>
      </c>
      <c r="C158">
        <v>12</v>
      </c>
      <c r="D158">
        <v>2018</v>
      </c>
      <c r="E158">
        <v>1388</v>
      </c>
      <c r="F158" t="str">
        <f t="shared" si="2"/>
        <v>December</v>
      </c>
    </row>
    <row r="159" spans="1:6" x14ac:dyDescent="0.15">
      <c r="A159" t="s">
        <v>195</v>
      </c>
      <c r="B159" t="s">
        <v>60</v>
      </c>
      <c r="C159">
        <v>1</v>
      </c>
      <c r="D159">
        <v>2019</v>
      </c>
      <c r="E159">
        <v>142</v>
      </c>
      <c r="F159" t="str">
        <f t="shared" si="2"/>
        <v>January</v>
      </c>
    </row>
    <row r="160" spans="1:6" x14ac:dyDescent="0.15">
      <c r="A160" t="s">
        <v>195</v>
      </c>
      <c r="B160" t="s">
        <v>60</v>
      </c>
      <c r="C160">
        <v>2</v>
      </c>
      <c r="D160">
        <v>2019</v>
      </c>
      <c r="E160">
        <v>114</v>
      </c>
      <c r="F160" t="str">
        <f t="shared" si="2"/>
        <v>February</v>
      </c>
    </row>
    <row r="161" spans="1:6" x14ac:dyDescent="0.15">
      <c r="A161" t="s">
        <v>195</v>
      </c>
      <c r="B161" t="s">
        <v>60</v>
      </c>
      <c r="C161">
        <v>3</v>
      </c>
      <c r="D161">
        <v>2019</v>
      </c>
      <c r="E161">
        <v>62</v>
      </c>
      <c r="F161" t="str">
        <f t="shared" si="2"/>
        <v>March</v>
      </c>
    </row>
    <row r="162" spans="1:6" x14ac:dyDescent="0.15">
      <c r="A162" t="s">
        <v>195</v>
      </c>
      <c r="B162" t="s">
        <v>60</v>
      </c>
      <c r="C162">
        <v>4</v>
      </c>
      <c r="D162">
        <v>2019</v>
      </c>
      <c r="E162">
        <v>125</v>
      </c>
      <c r="F162" t="str">
        <f t="shared" si="2"/>
        <v>April</v>
      </c>
    </row>
    <row r="163" spans="1:6" x14ac:dyDescent="0.15">
      <c r="A163" t="s">
        <v>195</v>
      </c>
      <c r="B163" t="s">
        <v>60</v>
      </c>
      <c r="C163">
        <v>5</v>
      </c>
      <c r="D163">
        <v>2019</v>
      </c>
      <c r="E163">
        <v>232</v>
      </c>
      <c r="F163" t="str">
        <f t="shared" si="2"/>
        <v>May</v>
      </c>
    </row>
    <row r="164" spans="1:6" x14ac:dyDescent="0.15">
      <c r="A164" t="s">
        <v>195</v>
      </c>
      <c r="B164" t="s">
        <v>60</v>
      </c>
      <c r="C164">
        <v>6</v>
      </c>
      <c r="D164">
        <v>2019</v>
      </c>
      <c r="E164">
        <v>197</v>
      </c>
      <c r="F164" t="str">
        <f t="shared" si="2"/>
        <v>June</v>
      </c>
    </row>
    <row r="165" spans="1:6" x14ac:dyDescent="0.15">
      <c r="A165" t="s">
        <v>195</v>
      </c>
      <c r="B165" t="s">
        <v>60</v>
      </c>
      <c r="C165">
        <v>7</v>
      </c>
      <c r="D165">
        <v>2019</v>
      </c>
      <c r="E165">
        <v>181</v>
      </c>
      <c r="F165" t="str">
        <f t="shared" si="2"/>
        <v>July</v>
      </c>
    </row>
    <row r="166" spans="1:6" x14ac:dyDescent="0.15">
      <c r="A166" t="s">
        <v>195</v>
      </c>
      <c r="B166" t="s">
        <v>60</v>
      </c>
      <c r="C166">
        <v>8</v>
      </c>
      <c r="D166">
        <v>2019</v>
      </c>
      <c r="E166">
        <v>475</v>
      </c>
      <c r="F166" t="str">
        <f t="shared" si="2"/>
        <v>August</v>
      </c>
    </row>
    <row r="167" spans="1:6" x14ac:dyDescent="0.15">
      <c r="A167" t="s">
        <v>195</v>
      </c>
      <c r="B167" t="s">
        <v>60</v>
      </c>
      <c r="C167">
        <v>9</v>
      </c>
      <c r="D167">
        <v>2019</v>
      </c>
      <c r="E167">
        <v>1313</v>
      </c>
      <c r="F167" t="str">
        <f t="shared" si="2"/>
        <v>September</v>
      </c>
    </row>
    <row r="168" spans="1:6" x14ac:dyDescent="0.15">
      <c r="A168" t="s">
        <v>196</v>
      </c>
      <c r="B168" t="s">
        <v>55</v>
      </c>
      <c r="C168">
        <v>1</v>
      </c>
      <c r="D168">
        <v>2016</v>
      </c>
      <c r="E168">
        <v>59</v>
      </c>
      <c r="F168" t="str">
        <f t="shared" si="2"/>
        <v>January</v>
      </c>
    </row>
    <row r="169" spans="1:6" x14ac:dyDescent="0.15">
      <c r="A169" t="s">
        <v>196</v>
      </c>
      <c r="B169" t="s">
        <v>55</v>
      </c>
      <c r="C169">
        <v>2</v>
      </c>
      <c r="D169">
        <v>2016</v>
      </c>
      <c r="E169">
        <v>61</v>
      </c>
      <c r="F169" t="str">
        <f t="shared" si="2"/>
        <v>February</v>
      </c>
    </row>
    <row r="170" spans="1:6" x14ac:dyDescent="0.15">
      <c r="A170" t="s">
        <v>196</v>
      </c>
      <c r="B170" t="s">
        <v>55</v>
      </c>
      <c r="C170">
        <v>3</v>
      </c>
      <c r="D170">
        <v>2016</v>
      </c>
      <c r="E170">
        <v>27</v>
      </c>
      <c r="F170" t="str">
        <f t="shared" si="2"/>
        <v>March</v>
      </c>
    </row>
    <row r="171" spans="1:6" x14ac:dyDescent="0.15">
      <c r="A171" t="s">
        <v>196</v>
      </c>
      <c r="B171" t="s">
        <v>55</v>
      </c>
      <c r="C171">
        <v>4</v>
      </c>
      <c r="D171">
        <v>2016</v>
      </c>
      <c r="E171">
        <v>40</v>
      </c>
      <c r="F171" t="str">
        <f t="shared" si="2"/>
        <v>April</v>
      </c>
    </row>
    <row r="172" spans="1:6" x14ac:dyDescent="0.15">
      <c r="A172" t="s">
        <v>196</v>
      </c>
      <c r="B172" t="s">
        <v>55</v>
      </c>
      <c r="C172">
        <v>5</v>
      </c>
      <c r="D172">
        <v>2016</v>
      </c>
      <c r="E172">
        <v>15</v>
      </c>
      <c r="F172" t="str">
        <f t="shared" si="2"/>
        <v>May</v>
      </c>
    </row>
    <row r="173" spans="1:6" x14ac:dyDescent="0.15">
      <c r="A173" t="s">
        <v>196</v>
      </c>
      <c r="B173" t="s">
        <v>55</v>
      </c>
      <c r="C173">
        <v>6</v>
      </c>
      <c r="D173">
        <v>2016</v>
      </c>
      <c r="E173">
        <v>65</v>
      </c>
      <c r="F173" t="str">
        <f t="shared" si="2"/>
        <v>June</v>
      </c>
    </row>
    <row r="174" spans="1:6" x14ac:dyDescent="0.15">
      <c r="A174" t="s">
        <v>196</v>
      </c>
      <c r="B174" t="s">
        <v>55</v>
      </c>
      <c r="C174">
        <v>7</v>
      </c>
      <c r="D174">
        <v>2016</v>
      </c>
      <c r="E174">
        <v>54</v>
      </c>
      <c r="F174" t="str">
        <f t="shared" si="2"/>
        <v>July</v>
      </c>
    </row>
    <row r="175" spans="1:6" x14ac:dyDescent="0.15">
      <c r="A175" t="s">
        <v>196</v>
      </c>
      <c r="B175" t="s">
        <v>55</v>
      </c>
      <c r="C175">
        <v>8</v>
      </c>
      <c r="D175">
        <v>2016</v>
      </c>
      <c r="E175">
        <v>130</v>
      </c>
      <c r="F175" t="str">
        <f t="shared" si="2"/>
        <v>August</v>
      </c>
    </row>
    <row r="176" spans="1:6" x14ac:dyDescent="0.15">
      <c r="A176" t="s">
        <v>196</v>
      </c>
      <c r="B176" t="s">
        <v>55</v>
      </c>
      <c r="C176">
        <v>9</v>
      </c>
      <c r="D176">
        <v>2016</v>
      </c>
      <c r="E176">
        <v>124</v>
      </c>
      <c r="F176" t="str">
        <f t="shared" si="2"/>
        <v>September</v>
      </c>
    </row>
    <row r="177" spans="1:6" x14ac:dyDescent="0.15">
      <c r="A177" t="s">
        <v>196</v>
      </c>
      <c r="B177" t="s">
        <v>55</v>
      </c>
      <c r="C177">
        <v>10</v>
      </c>
      <c r="D177">
        <v>2016</v>
      </c>
      <c r="E177">
        <v>164</v>
      </c>
      <c r="F177" t="str">
        <f t="shared" si="2"/>
        <v>October</v>
      </c>
    </row>
    <row r="178" spans="1:6" x14ac:dyDescent="0.15">
      <c r="A178" t="s">
        <v>196</v>
      </c>
      <c r="B178" t="s">
        <v>55</v>
      </c>
      <c r="C178">
        <v>11</v>
      </c>
      <c r="D178">
        <v>2016</v>
      </c>
      <c r="E178">
        <v>168</v>
      </c>
      <c r="F178" t="str">
        <f t="shared" si="2"/>
        <v>November</v>
      </c>
    </row>
    <row r="179" spans="1:6" x14ac:dyDescent="0.15">
      <c r="A179" t="s">
        <v>196</v>
      </c>
      <c r="B179" t="s">
        <v>55</v>
      </c>
      <c r="C179">
        <v>12</v>
      </c>
      <c r="D179">
        <v>2016</v>
      </c>
      <c r="E179">
        <v>56</v>
      </c>
      <c r="F179" t="str">
        <f t="shared" si="2"/>
        <v>December</v>
      </c>
    </row>
    <row r="180" spans="1:6" x14ac:dyDescent="0.15">
      <c r="A180" t="s">
        <v>196</v>
      </c>
      <c r="B180" t="s">
        <v>55</v>
      </c>
      <c r="C180">
        <v>1</v>
      </c>
      <c r="D180">
        <v>2017</v>
      </c>
      <c r="E180">
        <v>113</v>
      </c>
      <c r="F180" t="str">
        <f t="shared" si="2"/>
        <v>January</v>
      </c>
    </row>
    <row r="181" spans="1:6" x14ac:dyDescent="0.15">
      <c r="A181" t="s">
        <v>196</v>
      </c>
      <c r="B181" t="s">
        <v>55</v>
      </c>
      <c r="C181">
        <v>2</v>
      </c>
      <c r="D181">
        <v>2017</v>
      </c>
      <c r="E181">
        <v>40</v>
      </c>
      <c r="F181" t="str">
        <f t="shared" si="2"/>
        <v>February</v>
      </c>
    </row>
    <row r="182" spans="1:6" x14ac:dyDescent="0.15">
      <c r="A182" t="s">
        <v>196</v>
      </c>
      <c r="B182" t="s">
        <v>55</v>
      </c>
      <c r="C182">
        <v>3</v>
      </c>
      <c r="D182">
        <v>2017</v>
      </c>
      <c r="E182">
        <v>125</v>
      </c>
      <c r="F182" t="str">
        <f t="shared" si="2"/>
        <v>March</v>
      </c>
    </row>
    <row r="183" spans="1:6" x14ac:dyDescent="0.15">
      <c r="A183" t="s">
        <v>196</v>
      </c>
      <c r="B183" t="s">
        <v>55</v>
      </c>
      <c r="C183">
        <v>4</v>
      </c>
      <c r="D183">
        <v>2017</v>
      </c>
      <c r="E183">
        <v>195</v>
      </c>
      <c r="F183" t="str">
        <f t="shared" si="2"/>
        <v>April</v>
      </c>
    </row>
    <row r="184" spans="1:6" x14ac:dyDescent="0.15">
      <c r="A184" t="s">
        <v>196</v>
      </c>
      <c r="B184" t="s">
        <v>55</v>
      </c>
      <c r="C184">
        <v>5</v>
      </c>
      <c r="D184">
        <v>2017</v>
      </c>
      <c r="E184">
        <v>157</v>
      </c>
      <c r="F184" t="str">
        <f t="shared" si="2"/>
        <v>May</v>
      </c>
    </row>
    <row r="185" spans="1:6" x14ac:dyDescent="0.15">
      <c r="A185" t="s">
        <v>196</v>
      </c>
      <c r="B185" t="s">
        <v>55</v>
      </c>
      <c r="C185">
        <v>6</v>
      </c>
      <c r="D185">
        <v>2017</v>
      </c>
      <c r="E185">
        <v>511</v>
      </c>
      <c r="F185" t="str">
        <f t="shared" si="2"/>
        <v>June</v>
      </c>
    </row>
    <row r="186" spans="1:6" x14ac:dyDescent="0.15">
      <c r="A186" t="s">
        <v>196</v>
      </c>
      <c r="B186" t="s">
        <v>55</v>
      </c>
      <c r="C186">
        <v>7</v>
      </c>
      <c r="D186">
        <v>2017</v>
      </c>
      <c r="E186">
        <v>875</v>
      </c>
      <c r="F186" t="str">
        <f t="shared" si="2"/>
        <v>July</v>
      </c>
    </row>
    <row r="187" spans="1:6" x14ac:dyDescent="0.15">
      <c r="A187" t="s">
        <v>196</v>
      </c>
      <c r="B187" t="s">
        <v>55</v>
      </c>
      <c r="C187">
        <v>8</v>
      </c>
      <c r="D187">
        <v>2017</v>
      </c>
      <c r="E187">
        <v>984</v>
      </c>
      <c r="F187" t="str">
        <f t="shared" si="2"/>
        <v>August</v>
      </c>
    </row>
    <row r="188" spans="1:6" x14ac:dyDescent="0.15">
      <c r="A188" t="s">
        <v>196</v>
      </c>
      <c r="B188" t="s">
        <v>55</v>
      </c>
      <c r="C188">
        <v>9</v>
      </c>
      <c r="D188">
        <v>2017</v>
      </c>
      <c r="E188">
        <v>543</v>
      </c>
      <c r="F188" t="str">
        <f t="shared" si="2"/>
        <v>September</v>
      </c>
    </row>
    <row r="189" spans="1:6" x14ac:dyDescent="0.15">
      <c r="A189" t="s">
        <v>196</v>
      </c>
      <c r="B189" t="s">
        <v>55</v>
      </c>
      <c r="C189">
        <v>10</v>
      </c>
      <c r="D189">
        <v>2017</v>
      </c>
      <c r="E189">
        <v>502</v>
      </c>
      <c r="F189" t="str">
        <f t="shared" si="2"/>
        <v>October</v>
      </c>
    </row>
    <row r="190" spans="1:6" x14ac:dyDescent="0.15">
      <c r="A190" t="s">
        <v>196</v>
      </c>
      <c r="B190" t="s">
        <v>55</v>
      </c>
      <c r="C190">
        <v>11</v>
      </c>
      <c r="D190">
        <v>2017</v>
      </c>
      <c r="E190">
        <v>764</v>
      </c>
      <c r="F190" t="str">
        <f t="shared" si="2"/>
        <v>November</v>
      </c>
    </row>
    <row r="191" spans="1:6" x14ac:dyDescent="0.15">
      <c r="A191" t="s">
        <v>196</v>
      </c>
      <c r="B191" t="s">
        <v>55</v>
      </c>
      <c r="C191">
        <v>12</v>
      </c>
      <c r="D191">
        <v>2017</v>
      </c>
      <c r="E191">
        <v>480</v>
      </c>
      <c r="F191" t="str">
        <f t="shared" si="2"/>
        <v>December</v>
      </c>
    </row>
    <row r="192" spans="1:6" x14ac:dyDescent="0.15">
      <c r="A192" t="s">
        <v>196</v>
      </c>
      <c r="B192" t="s">
        <v>55</v>
      </c>
      <c r="C192">
        <v>1</v>
      </c>
      <c r="D192">
        <v>2018</v>
      </c>
      <c r="E192">
        <v>272</v>
      </c>
      <c r="F192" t="str">
        <f t="shared" si="2"/>
        <v>January</v>
      </c>
    </row>
    <row r="193" spans="1:6" x14ac:dyDescent="0.15">
      <c r="A193" t="s">
        <v>196</v>
      </c>
      <c r="B193" t="s">
        <v>55</v>
      </c>
      <c r="C193">
        <v>2</v>
      </c>
      <c r="D193">
        <v>2018</v>
      </c>
      <c r="E193">
        <v>215</v>
      </c>
      <c r="F193" t="str">
        <f t="shared" si="2"/>
        <v>February</v>
      </c>
    </row>
    <row r="194" spans="1:6" x14ac:dyDescent="0.15">
      <c r="A194" t="s">
        <v>196</v>
      </c>
      <c r="B194" t="s">
        <v>55</v>
      </c>
      <c r="C194">
        <v>3</v>
      </c>
      <c r="D194">
        <v>2018</v>
      </c>
      <c r="E194">
        <v>168</v>
      </c>
      <c r="F194" t="str">
        <f t="shared" ref="F194:F257" si="3">TEXT(DATE(2000,C194,1),"MMMM")</f>
        <v>March</v>
      </c>
    </row>
    <row r="195" spans="1:6" x14ac:dyDescent="0.15">
      <c r="A195" t="s">
        <v>196</v>
      </c>
      <c r="B195" t="s">
        <v>55</v>
      </c>
      <c r="C195">
        <v>4</v>
      </c>
      <c r="D195">
        <v>2018</v>
      </c>
      <c r="E195">
        <v>234</v>
      </c>
      <c r="F195" t="str">
        <f t="shared" si="3"/>
        <v>April</v>
      </c>
    </row>
    <row r="196" spans="1:6" x14ac:dyDescent="0.15">
      <c r="A196" t="s">
        <v>196</v>
      </c>
      <c r="B196" t="s">
        <v>55</v>
      </c>
      <c r="C196">
        <v>5</v>
      </c>
      <c r="D196">
        <v>2018</v>
      </c>
      <c r="E196">
        <v>713</v>
      </c>
      <c r="F196" t="str">
        <f t="shared" si="3"/>
        <v>May</v>
      </c>
    </row>
    <row r="197" spans="1:6" x14ac:dyDescent="0.15">
      <c r="A197" t="s">
        <v>196</v>
      </c>
      <c r="B197" t="s">
        <v>55</v>
      </c>
      <c r="C197">
        <v>6</v>
      </c>
      <c r="D197">
        <v>2018</v>
      </c>
      <c r="E197">
        <v>1105</v>
      </c>
      <c r="F197" t="str">
        <f t="shared" si="3"/>
        <v>June</v>
      </c>
    </row>
    <row r="198" spans="1:6" x14ac:dyDescent="0.15">
      <c r="A198" t="s">
        <v>196</v>
      </c>
      <c r="B198" t="s">
        <v>55</v>
      </c>
      <c r="C198">
        <v>7</v>
      </c>
      <c r="D198">
        <v>2018</v>
      </c>
      <c r="E198">
        <v>1430</v>
      </c>
      <c r="F198" t="str">
        <f t="shared" si="3"/>
        <v>July</v>
      </c>
    </row>
    <row r="199" spans="1:6" x14ac:dyDescent="0.15">
      <c r="A199" t="s">
        <v>196</v>
      </c>
      <c r="B199" t="s">
        <v>55</v>
      </c>
      <c r="C199">
        <v>8</v>
      </c>
      <c r="D199">
        <v>2018</v>
      </c>
      <c r="E199">
        <v>1475</v>
      </c>
      <c r="F199" t="str">
        <f t="shared" si="3"/>
        <v>August</v>
      </c>
    </row>
    <row r="200" spans="1:6" x14ac:dyDescent="0.15">
      <c r="A200" t="s">
        <v>196</v>
      </c>
      <c r="B200" t="s">
        <v>55</v>
      </c>
      <c r="C200">
        <v>9</v>
      </c>
      <c r="D200">
        <v>2018</v>
      </c>
      <c r="E200">
        <v>2368</v>
      </c>
      <c r="F200" t="str">
        <f t="shared" si="3"/>
        <v>September</v>
      </c>
    </row>
    <row r="201" spans="1:6" x14ac:dyDescent="0.15">
      <c r="A201" t="s">
        <v>196</v>
      </c>
      <c r="B201" t="s">
        <v>55</v>
      </c>
      <c r="C201">
        <v>10</v>
      </c>
      <c r="D201">
        <v>2018</v>
      </c>
      <c r="E201">
        <v>3466</v>
      </c>
      <c r="F201" t="str">
        <f t="shared" si="3"/>
        <v>October</v>
      </c>
    </row>
    <row r="202" spans="1:6" x14ac:dyDescent="0.15">
      <c r="A202" t="s">
        <v>196</v>
      </c>
      <c r="B202" t="s">
        <v>55</v>
      </c>
      <c r="C202">
        <v>11</v>
      </c>
      <c r="D202">
        <v>2018</v>
      </c>
      <c r="E202">
        <v>919</v>
      </c>
      <c r="F202" t="str">
        <f t="shared" si="3"/>
        <v>November</v>
      </c>
    </row>
    <row r="203" spans="1:6" x14ac:dyDescent="0.15">
      <c r="A203" t="s">
        <v>196</v>
      </c>
      <c r="B203" t="s">
        <v>55</v>
      </c>
      <c r="C203">
        <v>12</v>
      </c>
      <c r="D203">
        <v>2018</v>
      </c>
      <c r="E203">
        <v>951</v>
      </c>
      <c r="F203" t="str">
        <f t="shared" si="3"/>
        <v>December</v>
      </c>
    </row>
    <row r="204" spans="1:6" x14ac:dyDescent="0.15">
      <c r="A204" t="s">
        <v>196</v>
      </c>
      <c r="B204" t="s">
        <v>55</v>
      </c>
      <c r="C204">
        <v>1</v>
      </c>
      <c r="D204">
        <v>2019</v>
      </c>
      <c r="E204">
        <v>643</v>
      </c>
      <c r="F204" t="str">
        <f t="shared" si="3"/>
        <v>January</v>
      </c>
    </row>
    <row r="205" spans="1:6" x14ac:dyDescent="0.15">
      <c r="A205" t="s">
        <v>196</v>
      </c>
      <c r="B205" t="s">
        <v>55</v>
      </c>
      <c r="C205">
        <v>2</v>
      </c>
      <c r="D205">
        <v>2019</v>
      </c>
      <c r="E205">
        <v>382</v>
      </c>
      <c r="F205" t="str">
        <f t="shared" si="3"/>
        <v>February</v>
      </c>
    </row>
    <row r="206" spans="1:6" x14ac:dyDescent="0.15">
      <c r="A206" t="s">
        <v>196</v>
      </c>
      <c r="B206" t="s">
        <v>55</v>
      </c>
      <c r="C206">
        <v>3</v>
      </c>
      <c r="D206">
        <v>2019</v>
      </c>
      <c r="E206">
        <v>469</v>
      </c>
      <c r="F206" t="str">
        <f t="shared" si="3"/>
        <v>March</v>
      </c>
    </row>
    <row r="207" spans="1:6" x14ac:dyDescent="0.15">
      <c r="A207" t="s">
        <v>196</v>
      </c>
      <c r="B207" t="s">
        <v>55</v>
      </c>
      <c r="C207">
        <v>4</v>
      </c>
      <c r="D207">
        <v>2019</v>
      </c>
      <c r="E207">
        <v>513</v>
      </c>
      <c r="F207" t="str">
        <f t="shared" si="3"/>
        <v>April</v>
      </c>
    </row>
    <row r="208" spans="1:6" x14ac:dyDescent="0.15">
      <c r="A208" t="s">
        <v>196</v>
      </c>
      <c r="B208" t="s">
        <v>55</v>
      </c>
      <c r="C208">
        <v>5</v>
      </c>
      <c r="D208">
        <v>2019</v>
      </c>
      <c r="E208">
        <v>782</v>
      </c>
      <c r="F208" t="str">
        <f t="shared" si="3"/>
        <v>May</v>
      </c>
    </row>
    <row r="209" spans="1:6" x14ac:dyDescent="0.15">
      <c r="A209" t="s">
        <v>196</v>
      </c>
      <c r="B209" t="s">
        <v>55</v>
      </c>
      <c r="C209">
        <v>6</v>
      </c>
      <c r="D209">
        <v>2019</v>
      </c>
      <c r="E209">
        <v>1197</v>
      </c>
      <c r="F209" t="str">
        <f t="shared" si="3"/>
        <v>June</v>
      </c>
    </row>
    <row r="210" spans="1:6" x14ac:dyDescent="0.15">
      <c r="A210" t="s">
        <v>196</v>
      </c>
      <c r="B210" t="s">
        <v>55</v>
      </c>
      <c r="C210">
        <v>7</v>
      </c>
      <c r="D210">
        <v>2019</v>
      </c>
      <c r="E210">
        <v>978</v>
      </c>
      <c r="F210" t="str">
        <f t="shared" si="3"/>
        <v>July</v>
      </c>
    </row>
    <row r="211" spans="1:6" x14ac:dyDescent="0.15">
      <c r="A211" t="s">
        <v>196</v>
      </c>
      <c r="B211" t="s">
        <v>55</v>
      </c>
      <c r="C211">
        <v>8</v>
      </c>
      <c r="D211">
        <v>2019</v>
      </c>
      <c r="E211">
        <v>702</v>
      </c>
      <c r="F211" t="str">
        <f t="shared" si="3"/>
        <v>August</v>
      </c>
    </row>
    <row r="212" spans="1:6" x14ac:dyDescent="0.15">
      <c r="A212" t="s">
        <v>196</v>
      </c>
      <c r="B212" t="s">
        <v>55</v>
      </c>
      <c r="C212">
        <v>9</v>
      </c>
      <c r="D212">
        <v>2019</v>
      </c>
      <c r="E212">
        <v>1207</v>
      </c>
      <c r="F212" t="str">
        <f t="shared" si="3"/>
        <v>September</v>
      </c>
    </row>
    <row r="213" spans="1:6" x14ac:dyDescent="0.15">
      <c r="A213" t="s">
        <v>216</v>
      </c>
      <c r="B213" t="s">
        <v>84</v>
      </c>
      <c r="C213">
        <v>1</v>
      </c>
      <c r="D213">
        <v>2016</v>
      </c>
      <c r="E213">
        <v>33</v>
      </c>
      <c r="F213" t="str">
        <f t="shared" si="3"/>
        <v>January</v>
      </c>
    </row>
    <row r="214" spans="1:6" x14ac:dyDescent="0.15">
      <c r="A214" t="s">
        <v>216</v>
      </c>
      <c r="B214" t="s">
        <v>84</v>
      </c>
      <c r="C214">
        <v>2</v>
      </c>
      <c r="D214">
        <v>2016</v>
      </c>
      <c r="E214">
        <v>5</v>
      </c>
      <c r="F214" t="str">
        <f t="shared" si="3"/>
        <v>February</v>
      </c>
    </row>
    <row r="215" spans="1:6" x14ac:dyDescent="0.15">
      <c r="A215" t="s">
        <v>216</v>
      </c>
      <c r="B215" t="s">
        <v>84</v>
      </c>
      <c r="C215">
        <v>3</v>
      </c>
      <c r="D215">
        <v>2016</v>
      </c>
      <c r="E215">
        <v>14</v>
      </c>
      <c r="F215" t="str">
        <f t="shared" si="3"/>
        <v>March</v>
      </c>
    </row>
    <row r="216" spans="1:6" x14ac:dyDescent="0.15">
      <c r="A216" t="s">
        <v>216</v>
      </c>
      <c r="B216" t="s">
        <v>84</v>
      </c>
      <c r="C216">
        <v>4</v>
      </c>
      <c r="D216">
        <v>2016</v>
      </c>
      <c r="E216">
        <v>18</v>
      </c>
      <c r="F216" t="str">
        <f t="shared" si="3"/>
        <v>April</v>
      </c>
    </row>
    <row r="217" spans="1:6" x14ac:dyDescent="0.15">
      <c r="A217" t="s">
        <v>216</v>
      </c>
      <c r="B217" t="s">
        <v>84</v>
      </c>
      <c r="C217">
        <v>5</v>
      </c>
      <c r="D217">
        <v>2016</v>
      </c>
      <c r="E217">
        <v>25</v>
      </c>
      <c r="F217" t="str">
        <f t="shared" si="3"/>
        <v>May</v>
      </c>
    </row>
    <row r="218" spans="1:6" x14ac:dyDescent="0.15">
      <c r="A218" t="s">
        <v>216</v>
      </c>
      <c r="B218" t="s">
        <v>84</v>
      </c>
      <c r="C218">
        <v>6</v>
      </c>
      <c r="D218">
        <v>2016</v>
      </c>
      <c r="E218">
        <v>56</v>
      </c>
      <c r="F218" t="str">
        <f t="shared" si="3"/>
        <v>June</v>
      </c>
    </row>
    <row r="219" spans="1:6" x14ac:dyDescent="0.15">
      <c r="A219" t="s">
        <v>216</v>
      </c>
      <c r="B219" t="s">
        <v>84</v>
      </c>
      <c r="C219">
        <v>7</v>
      </c>
      <c r="D219">
        <v>2016</v>
      </c>
      <c r="E219">
        <v>32</v>
      </c>
      <c r="F219" t="str">
        <f t="shared" si="3"/>
        <v>July</v>
      </c>
    </row>
    <row r="220" spans="1:6" x14ac:dyDescent="0.15">
      <c r="A220" t="s">
        <v>216</v>
      </c>
      <c r="B220" t="s">
        <v>84</v>
      </c>
      <c r="C220">
        <v>8</v>
      </c>
      <c r="D220">
        <v>2016</v>
      </c>
      <c r="E220">
        <v>44</v>
      </c>
      <c r="F220" t="str">
        <f t="shared" si="3"/>
        <v>August</v>
      </c>
    </row>
    <row r="221" spans="1:6" x14ac:dyDescent="0.15">
      <c r="A221" t="s">
        <v>216</v>
      </c>
      <c r="B221" t="s">
        <v>84</v>
      </c>
      <c r="C221">
        <v>9</v>
      </c>
      <c r="D221">
        <v>2016</v>
      </c>
      <c r="E221">
        <v>120</v>
      </c>
      <c r="F221" t="str">
        <f t="shared" si="3"/>
        <v>September</v>
      </c>
    </row>
    <row r="222" spans="1:6" x14ac:dyDescent="0.15">
      <c r="A222" t="s">
        <v>216</v>
      </c>
      <c r="B222" t="s">
        <v>84</v>
      </c>
      <c r="C222">
        <v>10</v>
      </c>
      <c r="D222">
        <v>2016</v>
      </c>
      <c r="E222">
        <v>55</v>
      </c>
      <c r="F222" t="str">
        <f t="shared" si="3"/>
        <v>October</v>
      </c>
    </row>
    <row r="223" spans="1:6" x14ac:dyDescent="0.15">
      <c r="A223" t="s">
        <v>216</v>
      </c>
      <c r="B223" t="s">
        <v>84</v>
      </c>
      <c r="C223">
        <v>11</v>
      </c>
      <c r="D223">
        <v>2016</v>
      </c>
      <c r="E223">
        <v>19</v>
      </c>
      <c r="F223" t="str">
        <f t="shared" si="3"/>
        <v>November</v>
      </c>
    </row>
    <row r="224" spans="1:6" x14ac:dyDescent="0.15">
      <c r="A224" t="s">
        <v>216</v>
      </c>
      <c r="B224" t="s">
        <v>84</v>
      </c>
      <c r="C224">
        <v>12</v>
      </c>
      <c r="D224">
        <v>2016</v>
      </c>
      <c r="E224">
        <v>23</v>
      </c>
      <c r="F224" t="str">
        <f t="shared" si="3"/>
        <v>December</v>
      </c>
    </row>
    <row r="225" spans="1:6" x14ac:dyDescent="0.15">
      <c r="A225" t="s">
        <v>216</v>
      </c>
      <c r="B225" t="s">
        <v>84</v>
      </c>
      <c r="C225">
        <v>1</v>
      </c>
      <c r="D225">
        <v>2017</v>
      </c>
      <c r="E225">
        <v>38</v>
      </c>
      <c r="F225" t="str">
        <f t="shared" si="3"/>
        <v>January</v>
      </c>
    </row>
    <row r="226" spans="1:6" x14ac:dyDescent="0.15">
      <c r="A226" t="s">
        <v>216</v>
      </c>
      <c r="B226" t="s">
        <v>84</v>
      </c>
      <c r="C226">
        <v>2</v>
      </c>
      <c r="D226">
        <v>2017</v>
      </c>
      <c r="E226">
        <v>43</v>
      </c>
      <c r="F226" t="str">
        <f t="shared" si="3"/>
        <v>February</v>
      </c>
    </row>
    <row r="227" spans="1:6" x14ac:dyDescent="0.15">
      <c r="A227" t="s">
        <v>216</v>
      </c>
      <c r="B227" t="s">
        <v>84</v>
      </c>
      <c r="C227">
        <v>3</v>
      </c>
      <c r="D227">
        <v>2017</v>
      </c>
      <c r="E227">
        <v>14</v>
      </c>
      <c r="F227" t="str">
        <f t="shared" si="3"/>
        <v>March</v>
      </c>
    </row>
    <row r="228" spans="1:6" x14ac:dyDescent="0.15">
      <c r="A228" t="s">
        <v>216</v>
      </c>
      <c r="B228" t="s">
        <v>84</v>
      </c>
      <c r="C228">
        <v>4</v>
      </c>
      <c r="D228">
        <v>2017</v>
      </c>
      <c r="E228">
        <v>13</v>
      </c>
      <c r="F228" t="str">
        <f t="shared" si="3"/>
        <v>April</v>
      </c>
    </row>
    <row r="229" spans="1:6" x14ac:dyDescent="0.15">
      <c r="A229" t="s">
        <v>216</v>
      </c>
      <c r="B229" t="s">
        <v>84</v>
      </c>
      <c r="C229">
        <v>5</v>
      </c>
      <c r="D229">
        <v>2017</v>
      </c>
      <c r="E229">
        <v>71</v>
      </c>
      <c r="F229" t="str">
        <f t="shared" si="3"/>
        <v>May</v>
      </c>
    </row>
    <row r="230" spans="1:6" x14ac:dyDescent="0.15">
      <c r="A230" t="s">
        <v>216</v>
      </c>
      <c r="B230" t="s">
        <v>84</v>
      </c>
      <c r="C230">
        <v>6</v>
      </c>
      <c r="D230">
        <v>2017</v>
      </c>
      <c r="E230">
        <v>27</v>
      </c>
      <c r="F230" t="str">
        <f t="shared" si="3"/>
        <v>June</v>
      </c>
    </row>
    <row r="231" spans="1:6" x14ac:dyDescent="0.15">
      <c r="A231" t="s">
        <v>216</v>
      </c>
      <c r="B231" t="s">
        <v>84</v>
      </c>
      <c r="C231">
        <v>7</v>
      </c>
      <c r="D231">
        <v>2017</v>
      </c>
      <c r="E231">
        <v>26</v>
      </c>
      <c r="F231" t="str">
        <f t="shared" si="3"/>
        <v>July</v>
      </c>
    </row>
    <row r="232" spans="1:6" x14ac:dyDescent="0.15">
      <c r="A232" t="s">
        <v>216</v>
      </c>
      <c r="B232" t="s">
        <v>84</v>
      </c>
      <c r="C232">
        <v>8</v>
      </c>
      <c r="D232">
        <v>2017</v>
      </c>
      <c r="E232">
        <v>18</v>
      </c>
      <c r="F232" t="str">
        <f t="shared" si="3"/>
        <v>August</v>
      </c>
    </row>
    <row r="233" spans="1:6" x14ac:dyDescent="0.15">
      <c r="A233" t="s">
        <v>216</v>
      </c>
      <c r="B233" t="s">
        <v>84</v>
      </c>
      <c r="C233">
        <v>9</v>
      </c>
      <c r="D233">
        <v>2017</v>
      </c>
      <c r="E233">
        <v>23</v>
      </c>
      <c r="F233" t="str">
        <f t="shared" si="3"/>
        <v>September</v>
      </c>
    </row>
    <row r="234" spans="1:6" x14ac:dyDescent="0.15">
      <c r="A234" t="s">
        <v>216</v>
      </c>
      <c r="B234" t="s">
        <v>84</v>
      </c>
      <c r="C234">
        <v>10</v>
      </c>
      <c r="D234">
        <v>2017</v>
      </c>
      <c r="E234">
        <v>25</v>
      </c>
      <c r="F234" t="str">
        <f t="shared" si="3"/>
        <v>October</v>
      </c>
    </row>
    <row r="235" spans="1:6" x14ac:dyDescent="0.15">
      <c r="A235" t="s">
        <v>216</v>
      </c>
      <c r="B235" t="s">
        <v>84</v>
      </c>
      <c r="C235">
        <v>11</v>
      </c>
      <c r="D235">
        <v>2017</v>
      </c>
      <c r="E235">
        <v>38</v>
      </c>
      <c r="F235" t="str">
        <f t="shared" si="3"/>
        <v>November</v>
      </c>
    </row>
    <row r="236" spans="1:6" x14ac:dyDescent="0.15">
      <c r="A236" t="s">
        <v>216</v>
      </c>
      <c r="B236" t="s">
        <v>84</v>
      </c>
      <c r="C236">
        <v>12</v>
      </c>
      <c r="D236">
        <v>2017</v>
      </c>
      <c r="E236">
        <v>24</v>
      </c>
      <c r="F236" t="str">
        <f t="shared" si="3"/>
        <v>December</v>
      </c>
    </row>
    <row r="237" spans="1:6" x14ac:dyDescent="0.15">
      <c r="A237" t="s">
        <v>216</v>
      </c>
      <c r="B237" t="s">
        <v>84</v>
      </c>
      <c r="C237">
        <v>1</v>
      </c>
      <c r="D237">
        <v>2018</v>
      </c>
      <c r="E237">
        <v>157</v>
      </c>
      <c r="F237" t="str">
        <f t="shared" si="3"/>
        <v>January</v>
      </c>
    </row>
    <row r="238" spans="1:6" x14ac:dyDescent="0.15">
      <c r="A238" t="s">
        <v>216</v>
      </c>
      <c r="B238" t="s">
        <v>84</v>
      </c>
      <c r="C238">
        <v>2</v>
      </c>
      <c r="D238">
        <v>2018</v>
      </c>
      <c r="E238">
        <v>12</v>
      </c>
      <c r="F238" t="str">
        <f t="shared" si="3"/>
        <v>February</v>
      </c>
    </row>
    <row r="239" spans="1:6" x14ac:dyDescent="0.15">
      <c r="A239" t="s">
        <v>216</v>
      </c>
      <c r="B239" t="s">
        <v>84</v>
      </c>
      <c r="C239">
        <v>3</v>
      </c>
      <c r="D239">
        <v>2018</v>
      </c>
      <c r="E239">
        <v>16</v>
      </c>
      <c r="F239" t="str">
        <f t="shared" si="3"/>
        <v>March</v>
      </c>
    </row>
    <row r="240" spans="1:6" x14ac:dyDescent="0.15">
      <c r="A240" t="s">
        <v>216</v>
      </c>
      <c r="B240" t="s">
        <v>84</v>
      </c>
      <c r="C240">
        <v>4</v>
      </c>
      <c r="D240">
        <v>2018</v>
      </c>
      <c r="E240">
        <v>9</v>
      </c>
      <c r="F240" t="str">
        <f t="shared" si="3"/>
        <v>April</v>
      </c>
    </row>
    <row r="241" spans="1:6" x14ac:dyDescent="0.15">
      <c r="A241" t="s">
        <v>216</v>
      </c>
      <c r="B241" t="s">
        <v>84</v>
      </c>
      <c r="C241">
        <v>5</v>
      </c>
      <c r="D241">
        <v>2018</v>
      </c>
      <c r="E241">
        <v>15</v>
      </c>
      <c r="F241" t="str">
        <f t="shared" si="3"/>
        <v>May</v>
      </c>
    </row>
    <row r="242" spans="1:6" x14ac:dyDescent="0.15">
      <c r="A242" t="s">
        <v>216</v>
      </c>
      <c r="B242" t="s">
        <v>84</v>
      </c>
      <c r="C242">
        <v>6</v>
      </c>
      <c r="D242">
        <v>2018</v>
      </c>
      <c r="E242">
        <v>29</v>
      </c>
      <c r="F242" t="str">
        <f t="shared" si="3"/>
        <v>June</v>
      </c>
    </row>
    <row r="243" spans="1:6" x14ac:dyDescent="0.15">
      <c r="A243" t="s">
        <v>216</v>
      </c>
      <c r="B243" t="s">
        <v>84</v>
      </c>
      <c r="C243">
        <v>7</v>
      </c>
      <c r="D243">
        <v>2018</v>
      </c>
      <c r="E243">
        <v>40</v>
      </c>
      <c r="F243" t="str">
        <f t="shared" si="3"/>
        <v>July</v>
      </c>
    </row>
    <row r="244" spans="1:6" x14ac:dyDescent="0.15">
      <c r="A244" t="s">
        <v>216</v>
      </c>
      <c r="B244" t="s">
        <v>84</v>
      </c>
      <c r="C244">
        <v>8</v>
      </c>
      <c r="D244">
        <v>2018</v>
      </c>
      <c r="E244">
        <v>28</v>
      </c>
      <c r="F244" t="str">
        <f t="shared" si="3"/>
        <v>August</v>
      </c>
    </row>
    <row r="245" spans="1:6" x14ac:dyDescent="0.15">
      <c r="A245" t="s">
        <v>216</v>
      </c>
      <c r="B245" t="s">
        <v>84</v>
      </c>
      <c r="C245">
        <v>9</v>
      </c>
      <c r="D245">
        <v>2018</v>
      </c>
      <c r="E245">
        <v>41</v>
      </c>
      <c r="F245" t="str">
        <f t="shared" si="3"/>
        <v>September</v>
      </c>
    </row>
    <row r="246" spans="1:6" x14ac:dyDescent="0.15">
      <c r="A246" t="s">
        <v>216</v>
      </c>
      <c r="B246" t="s">
        <v>84</v>
      </c>
      <c r="C246">
        <v>10</v>
      </c>
      <c r="D246">
        <v>2018</v>
      </c>
      <c r="E246">
        <v>92</v>
      </c>
      <c r="F246" t="str">
        <f t="shared" si="3"/>
        <v>October</v>
      </c>
    </row>
    <row r="247" spans="1:6" x14ac:dyDescent="0.15">
      <c r="A247" t="s">
        <v>216</v>
      </c>
      <c r="B247" t="s">
        <v>84</v>
      </c>
      <c r="C247">
        <v>11</v>
      </c>
      <c r="D247">
        <v>2018</v>
      </c>
      <c r="E247">
        <v>29</v>
      </c>
      <c r="F247" t="str">
        <f t="shared" si="3"/>
        <v>November</v>
      </c>
    </row>
    <row r="248" spans="1:6" x14ac:dyDescent="0.15">
      <c r="A248" t="s">
        <v>216</v>
      </c>
      <c r="B248" t="s">
        <v>84</v>
      </c>
      <c r="C248">
        <v>12</v>
      </c>
      <c r="D248">
        <v>2018</v>
      </c>
      <c r="E248">
        <v>20</v>
      </c>
      <c r="F248" t="str">
        <f t="shared" si="3"/>
        <v>December</v>
      </c>
    </row>
    <row r="249" spans="1:6" x14ac:dyDescent="0.15">
      <c r="A249" t="s">
        <v>216</v>
      </c>
      <c r="B249" t="s">
        <v>84</v>
      </c>
      <c r="C249">
        <v>1</v>
      </c>
      <c r="D249">
        <v>2019</v>
      </c>
      <c r="E249">
        <v>29</v>
      </c>
      <c r="F249" t="str">
        <f t="shared" si="3"/>
        <v>January</v>
      </c>
    </row>
    <row r="250" spans="1:6" x14ac:dyDescent="0.15">
      <c r="A250" t="s">
        <v>216</v>
      </c>
      <c r="B250" t="s">
        <v>84</v>
      </c>
      <c r="C250">
        <v>2</v>
      </c>
      <c r="D250">
        <v>2019</v>
      </c>
      <c r="E250">
        <v>7</v>
      </c>
      <c r="F250" t="str">
        <f t="shared" si="3"/>
        <v>February</v>
      </c>
    </row>
    <row r="251" spans="1:6" x14ac:dyDescent="0.15">
      <c r="A251" t="s">
        <v>217</v>
      </c>
      <c r="B251" t="s">
        <v>83</v>
      </c>
      <c r="C251">
        <v>1</v>
      </c>
      <c r="D251">
        <v>2016</v>
      </c>
      <c r="E251">
        <v>16</v>
      </c>
      <c r="F251" t="str">
        <f t="shared" si="3"/>
        <v>January</v>
      </c>
    </row>
    <row r="252" spans="1:6" x14ac:dyDescent="0.15">
      <c r="A252" t="s">
        <v>217</v>
      </c>
      <c r="B252" t="s">
        <v>83</v>
      </c>
      <c r="C252">
        <v>2</v>
      </c>
      <c r="D252">
        <v>2016</v>
      </c>
      <c r="E252">
        <v>0</v>
      </c>
      <c r="F252" t="str">
        <f t="shared" si="3"/>
        <v>February</v>
      </c>
    </row>
    <row r="253" spans="1:6" x14ac:dyDescent="0.15">
      <c r="A253" t="s">
        <v>217</v>
      </c>
      <c r="B253" t="s">
        <v>83</v>
      </c>
      <c r="C253">
        <v>3</v>
      </c>
      <c r="D253">
        <v>2016</v>
      </c>
      <c r="E253">
        <v>2</v>
      </c>
      <c r="F253" t="str">
        <f t="shared" si="3"/>
        <v>March</v>
      </c>
    </row>
    <row r="254" spans="1:6" x14ac:dyDescent="0.15">
      <c r="A254" t="s">
        <v>217</v>
      </c>
      <c r="B254" t="s">
        <v>83</v>
      </c>
      <c r="C254">
        <v>4</v>
      </c>
      <c r="D254">
        <v>2016</v>
      </c>
      <c r="E254">
        <v>11</v>
      </c>
      <c r="F254" t="str">
        <f t="shared" si="3"/>
        <v>April</v>
      </c>
    </row>
    <row r="255" spans="1:6" x14ac:dyDescent="0.15">
      <c r="A255" t="s">
        <v>217</v>
      </c>
      <c r="B255" t="s">
        <v>83</v>
      </c>
      <c r="C255">
        <v>5</v>
      </c>
      <c r="D255">
        <v>2016</v>
      </c>
      <c r="E255">
        <v>24</v>
      </c>
      <c r="F255" t="str">
        <f t="shared" si="3"/>
        <v>May</v>
      </c>
    </row>
    <row r="256" spans="1:6" x14ac:dyDescent="0.15">
      <c r="A256" t="s">
        <v>217</v>
      </c>
      <c r="B256" t="s">
        <v>83</v>
      </c>
      <c r="C256">
        <v>6</v>
      </c>
      <c r="D256">
        <v>2016</v>
      </c>
      <c r="E256">
        <v>27</v>
      </c>
      <c r="F256" t="str">
        <f t="shared" si="3"/>
        <v>June</v>
      </c>
    </row>
    <row r="257" spans="1:6" x14ac:dyDescent="0.15">
      <c r="A257" t="s">
        <v>217</v>
      </c>
      <c r="B257" t="s">
        <v>83</v>
      </c>
      <c r="C257">
        <v>7</v>
      </c>
      <c r="D257">
        <v>2016</v>
      </c>
      <c r="E257">
        <v>26</v>
      </c>
      <c r="F257" t="str">
        <f t="shared" si="3"/>
        <v>July</v>
      </c>
    </row>
    <row r="258" spans="1:6" x14ac:dyDescent="0.15">
      <c r="A258" t="s">
        <v>217</v>
      </c>
      <c r="B258" t="s">
        <v>83</v>
      </c>
      <c r="C258">
        <v>8</v>
      </c>
      <c r="D258">
        <v>2016</v>
      </c>
      <c r="E258">
        <v>9</v>
      </c>
      <c r="F258" t="str">
        <f t="shared" ref="F258:F321" si="4">TEXT(DATE(2000,C258,1),"MMMM")</f>
        <v>August</v>
      </c>
    </row>
    <row r="259" spans="1:6" x14ac:dyDescent="0.15">
      <c r="A259" t="s">
        <v>217</v>
      </c>
      <c r="B259" t="s">
        <v>83</v>
      </c>
      <c r="C259">
        <v>9</v>
      </c>
      <c r="D259">
        <v>2016</v>
      </c>
      <c r="E259">
        <v>47</v>
      </c>
      <c r="F259" t="str">
        <f t="shared" si="4"/>
        <v>September</v>
      </c>
    </row>
    <row r="260" spans="1:6" x14ac:dyDescent="0.15">
      <c r="A260" t="s">
        <v>217</v>
      </c>
      <c r="B260" t="s">
        <v>83</v>
      </c>
      <c r="C260">
        <v>10</v>
      </c>
      <c r="D260">
        <v>2016</v>
      </c>
      <c r="E260">
        <v>31</v>
      </c>
      <c r="F260" t="str">
        <f t="shared" si="4"/>
        <v>October</v>
      </c>
    </row>
    <row r="261" spans="1:6" x14ac:dyDescent="0.15">
      <c r="A261" t="s">
        <v>217</v>
      </c>
      <c r="B261" t="s">
        <v>83</v>
      </c>
      <c r="C261">
        <v>11</v>
      </c>
      <c r="D261">
        <v>2016</v>
      </c>
      <c r="E261">
        <v>5</v>
      </c>
      <c r="F261" t="str">
        <f t="shared" si="4"/>
        <v>November</v>
      </c>
    </row>
    <row r="262" spans="1:6" x14ac:dyDescent="0.15">
      <c r="A262" t="s">
        <v>217</v>
      </c>
      <c r="B262" t="s">
        <v>83</v>
      </c>
      <c r="C262">
        <v>12</v>
      </c>
      <c r="D262">
        <v>2016</v>
      </c>
      <c r="E262">
        <v>41</v>
      </c>
      <c r="F262" t="str">
        <f t="shared" si="4"/>
        <v>December</v>
      </c>
    </row>
    <row r="263" spans="1:6" x14ac:dyDescent="0.15">
      <c r="A263" t="s">
        <v>217</v>
      </c>
      <c r="B263" t="s">
        <v>83</v>
      </c>
      <c r="C263">
        <v>1</v>
      </c>
      <c r="D263">
        <v>2018</v>
      </c>
      <c r="E263">
        <v>13</v>
      </c>
      <c r="F263" t="str">
        <f t="shared" si="4"/>
        <v>January</v>
      </c>
    </row>
    <row r="264" spans="1:6" x14ac:dyDescent="0.15">
      <c r="A264" t="s">
        <v>217</v>
      </c>
      <c r="B264" t="s">
        <v>83</v>
      </c>
      <c r="C264">
        <v>2</v>
      </c>
      <c r="D264">
        <v>2018</v>
      </c>
      <c r="E264">
        <v>19</v>
      </c>
      <c r="F264" t="str">
        <f t="shared" si="4"/>
        <v>February</v>
      </c>
    </row>
    <row r="265" spans="1:6" x14ac:dyDescent="0.15">
      <c r="A265" t="s">
        <v>217</v>
      </c>
      <c r="B265" t="s">
        <v>83</v>
      </c>
      <c r="C265">
        <v>3</v>
      </c>
      <c r="D265">
        <v>2018</v>
      </c>
      <c r="E265">
        <v>30</v>
      </c>
      <c r="F265" t="str">
        <f t="shared" si="4"/>
        <v>March</v>
      </c>
    </row>
    <row r="266" spans="1:6" x14ac:dyDescent="0.15">
      <c r="A266" t="s">
        <v>217</v>
      </c>
      <c r="B266" t="s">
        <v>83</v>
      </c>
      <c r="C266">
        <v>4</v>
      </c>
      <c r="D266">
        <v>2018</v>
      </c>
      <c r="E266">
        <v>39</v>
      </c>
      <c r="F266" t="str">
        <f t="shared" si="4"/>
        <v>April</v>
      </c>
    </row>
    <row r="267" spans="1:6" x14ac:dyDescent="0.15">
      <c r="A267" t="s">
        <v>217</v>
      </c>
      <c r="B267" t="s">
        <v>83</v>
      </c>
      <c r="C267">
        <v>5</v>
      </c>
      <c r="D267">
        <v>2018</v>
      </c>
      <c r="E267">
        <v>21</v>
      </c>
      <c r="F267" t="str">
        <f t="shared" si="4"/>
        <v>May</v>
      </c>
    </row>
    <row r="268" spans="1:6" x14ac:dyDescent="0.15">
      <c r="A268" t="s">
        <v>217</v>
      </c>
      <c r="B268" t="s">
        <v>83</v>
      </c>
      <c r="C268">
        <v>6</v>
      </c>
      <c r="D268">
        <v>2018</v>
      </c>
      <c r="E268">
        <v>80</v>
      </c>
      <c r="F268" t="str">
        <f t="shared" si="4"/>
        <v>June</v>
      </c>
    </row>
    <row r="269" spans="1:6" x14ac:dyDescent="0.15">
      <c r="A269" t="s">
        <v>217</v>
      </c>
      <c r="B269" t="s">
        <v>83</v>
      </c>
      <c r="C269">
        <v>7</v>
      </c>
      <c r="D269">
        <v>2018</v>
      </c>
      <c r="E269">
        <v>119</v>
      </c>
      <c r="F269" t="str">
        <f t="shared" si="4"/>
        <v>July</v>
      </c>
    </row>
    <row r="270" spans="1:6" x14ac:dyDescent="0.15">
      <c r="A270" t="s">
        <v>217</v>
      </c>
      <c r="B270" t="s">
        <v>83</v>
      </c>
      <c r="C270">
        <v>8</v>
      </c>
      <c r="D270">
        <v>2018</v>
      </c>
      <c r="E270">
        <v>113</v>
      </c>
      <c r="F270" t="str">
        <f t="shared" si="4"/>
        <v>August</v>
      </c>
    </row>
    <row r="271" spans="1:6" x14ac:dyDescent="0.15">
      <c r="A271" t="s">
        <v>217</v>
      </c>
      <c r="B271" t="s">
        <v>83</v>
      </c>
      <c r="C271">
        <v>9</v>
      </c>
      <c r="D271">
        <v>2018</v>
      </c>
      <c r="E271">
        <v>114</v>
      </c>
      <c r="F271" t="str">
        <f t="shared" si="4"/>
        <v>September</v>
      </c>
    </row>
    <row r="272" spans="1:6" x14ac:dyDescent="0.15">
      <c r="A272" t="s">
        <v>217</v>
      </c>
      <c r="B272" t="s">
        <v>83</v>
      </c>
      <c r="C272">
        <v>10</v>
      </c>
      <c r="D272">
        <v>2018</v>
      </c>
      <c r="E272">
        <v>132</v>
      </c>
      <c r="F272" t="str">
        <f t="shared" si="4"/>
        <v>October</v>
      </c>
    </row>
    <row r="273" spans="1:6" x14ac:dyDescent="0.15">
      <c r="A273" t="s">
        <v>217</v>
      </c>
      <c r="B273" t="s">
        <v>83</v>
      </c>
      <c r="C273">
        <v>11</v>
      </c>
      <c r="D273">
        <v>2018</v>
      </c>
      <c r="E273">
        <v>81</v>
      </c>
      <c r="F273" t="str">
        <f t="shared" si="4"/>
        <v>November</v>
      </c>
    </row>
    <row r="274" spans="1:6" x14ac:dyDescent="0.15">
      <c r="A274" t="s">
        <v>217</v>
      </c>
      <c r="B274" t="s">
        <v>83</v>
      </c>
      <c r="C274">
        <v>12</v>
      </c>
      <c r="D274">
        <v>2018</v>
      </c>
      <c r="E274">
        <v>30</v>
      </c>
      <c r="F274" t="str">
        <f t="shared" si="4"/>
        <v>December</v>
      </c>
    </row>
    <row r="275" spans="1:6" x14ac:dyDescent="0.15">
      <c r="A275" t="s">
        <v>217</v>
      </c>
      <c r="B275" t="s">
        <v>83</v>
      </c>
      <c r="C275">
        <v>1</v>
      </c>
      <c r="D275">
        <v>2019</v>
      </c>
      <c r="E275">
        <v>87</v>
      </c>
      <c r="F275" t="str">
        <f t="shared" si="4"/>
        <v>January</v>
      </c>
    </row>
    <row r="276" spans="1:6" x14ac:dyDescent="0.15">
      <c r="A276" t="s">
        <v>217</v>
      </c>
      <c r="B276" t="s">
        <v>83</v>
      </c>
      <c r="C276">
        <v>2</v>
      </c>
      <c r="D276">
        <v>2019</v>
      </c>
      <c r="E276">
        <v>2</v>
      </c>
      <c r="F276" t="str">
        <f t="shared" si="4"/>
        <v>February</v>
      </c>
    </row>
    <row r="277" spans="1:6" x14ac:dyDescent="0.15">
      <c r="A277" t="s">
        <v>218</v>
      </c>
      <c r="B277" t="s">
        <v>79</v>
      </c>
      <c r="C277">
        <v>1</v>
      </c>
      <c r="D277">
        <v>2018</v>
      </c>
      <c r="E277">
        <v>14</v>
      </c>
      <c r="F277" t="str">
        <f t="shared" si="4"/>
        <v>January</v>
      </c>
    </row>
    <row r="278" spans="1:6" x14ac:dyDescent="0.15">
      <c r="A278" t="s">
        <v>218</v>
      </c>
      <c r="B278" t="s">
        <v>79</v>
      </c>
      <c r="C278">
        <v>2</v>
      </c>
      <c r="D278">
        <v>2018</v>
      </c>
      <c r="E278">
        <v>4</v>
      </c>
      <c r="F278" t="str">
        <f t="shared" si="4"/>
        <v>February</v>
      </c>
    </row>
    <row r="279" spans="1:6" x14ac:dyDescent="0.15">
      <c r="A279" t="s">
        <v>218</v>
      </c>
      <c r="B279" t="s">
        <v>79</v>
      </c>
      <c r="C279">
        <v>3</v>
      </c>
      <c r="D279">
        <v>2018</v>
      </c>
      <c r="E279">
        <v>3</v>
      </c>
      <c r="F279" t="str">
        <f t="shared" si="4"/>
        <v>March</v>
      </c>
    </row>
    <row r="280" spans="1:6" x14ac:dyDescent="0.15">
      <c r="A280" t="s">
        <v>218</v>
      </c>
      <c r="B280" t="s">
        <v>79</v>
      </c>
      <c r="C280">
        <v>4</v>
      </c>
      <c r="D280">
        <v>2018</v>
      </c>
      <c r="E280">
        <v>3</v>
      </c>
      <c r="F280" t="str">
        <f t="shared" si="4"/>
        <v>April</v>
      </c>
    </row>
    <row r="281" spans="1:6" x14ac:dyDescent="0.15">
      <c r="A281" t="s">
        <v>218</v>
      </c>
      <c r="B281" t="s">
        <v>79</v>
      </c>
      <c r="C281">
        <v>5</v>
      </c>
      <c r="D281">
        <v>2018</v>
      </c>
      <c r="E281">
        <v>9</v>
      </c>
      <c r="F281" t="str">
        <f t="shared" si="4"/>
        <v>May</v>
      </c>
    </row>
    <row r="282" spans="1:6" x14ac:dyDescent="0.15">
      <c r="A282" t="s">
        <v>218</v>
      </c>
      <c r="B282" t="s">
        <v>79</v>
      </c>
      <c r="C282">
        <v>6</v>
      </c>
      <c r="D282">
        <v>2018</v>
      </c>
      <c r="E282">
        <v>20</v>
      </c>
      <c r="F282" t="str">
        <f t="shared" si="4"/>
        <v>June</v>
      </c>
    </row>
    <row r="283" spans="1:6" x14ac:dyDescent="0.15">
      <c r="A283" t="s">
        <v>218</v>
      </c>
      <c r="B283" t="s">
        <v>79</v>
      </c>
      <c r="C283">
        <v>7</v>
      </c>
      <c r="D283">
        <v>2018</v>
      </c>
      <c r="E283">
        <v>48</v>
      </c>
      <c r="F283" t="str">
        <f t="shared" si="4"/>
        <v>July</v>
      </c>
    </row>
    <row r="284" spans="1:6" x14ac:dyDescent="0.15">
      <c r="A284" t="s">
        <v>218</v>
      </c>
      <c r="B284" t="s">
        <v>79</v>
      </c>
      <c r="C284">
        <v>8</v>
      </c>
      <c r="D284">
        <v>2018</v>
      </c>
      <c r="E284">
        <v>36</v>
      </c>
      <c r="F284" t="str">
        <f t="shared" si="4"/>
        <v>August</v>
      </c>
    </row>
    <row r="285" spans="1:6" x14ac:dyDescent="0.15">
      <c r="A285" t="s">
        <v>218</v>
      </c>
      <c r="B285" t="s">
        <v>79</v>
      </c>
      <c r="C285">
        <v>9</v>
      </c>
      <c r="D285">
        <v>2018</v>
      </c>
      <c r="E285">
        <v>28</v>
      </c>
      <c r="F285" t="str">
        <f t="shared" si="4"/>
        <v>September</v>
      </c>
    </row>
    <row r="286" spans="1:6" x14ac:dyDescent="0.15">
      <c r="A286" t="s">
        <v>218</v>
      </c>
      <c r="B286" t="s">
        <v>79</v>
      </c>
      <c r="C286">
        <v>10</v>
      </c>
      <c r="D286">
        <v>2018</v>
      </c>
      <c r="E286">
        <v>26</v>
      </c>
      <c r="F286" t="str">
        <f t="shared" si="4"/>
        <v>October</v>
      </c>
    </row>
    <row r="287" spans="1:6" x14ac:dyDescent="0.15">
      <c r="A287" t="s">
        <v>218</v>
      </c>
      <c r="B287" t="s">
        <v>79</v>
      </c>
      <c r="C287">
        <v>11</v>
      </c>
      <c r="D287">
        <v>2018</v>
      </c>
      <c r="E287">
        <v>19</v>
      </c>
      <c r="F287" t="str">
        <f t="shared" si="4"/>
        <v>November</v>
      </c>
    </row>
    <row r="288" spans="1:6" x14ac:dyDescent="0.15">
      <c r="A288" t="s">
        <v>218</v>
      </c>
      <c r="B288" t="s">
        <v>79</v>
      </c>
      <c r="C288">
        <v>12</v>
      </c>
      <c r="D288">
        <v>2018</v>
      </c>
      <c r="E288">
        <v>18</v>
      </c>
      <c r="F288" t="str">
        <f t="shared" si="4"/>
        <v>December</v>
      </c>
    </row>
    <row r="289" spans="1:6" x14ac:dyDescent="0.15">
      <c r="A289" t="s">
        <v>218</v>
      </c>
      <c r="B289" t="s">
        <v>79</v>
      </c>
      <c r="C289">
        <v>1</v>
      </c>
      <c r="D289">
        <v>2019</v>
      </c>
      <c r="E289">
        <v>14</v>
      </c>
      <c r="F289" t="str">
        <f t="shared" si="4"/>
        <v>January</v>
      </c>
    </row>
    <row r="290" spans="1:6" x14ac:dyDescent="0.15">
      <c r="A290" t="s">
        <v>218</v>
      </c>
      <c r="B290" t="s">
        <v>79</v>
      </c>
      <c r="C290">
        <v>2</v>
      </c>
      <c r="D290">
        <v>2019</v>
      </c>
      <c r="E290">
        <v>1</v>
      </c>
      <c r="F290" t="str">
        <f t="shared" si="4"/>
        <v>February</v>
      </c>
    </row>
    <row r="291" spans="1:6" x14ac:dyDescent="0.15">
      <c r="A291" t="s">
        <v>219</v>
      </c>
      <c r="B291" t="s">
        <v>86</v>
      </c>
      <c r="C291">
        <v>1</v>
      </c>
      <c r="D291">
        <v>2017</v>
      </c>
      <c r="E291">
        <v>7</v>
      </c>
      <c r="F291" t="str">
        <f t="shared" si="4"/>
        <v>January</v>
      </c>
    </row>
    <row r="292" spans="1:6" x14ac:dyDescent="0.15">
      <c r="A292" t="s">
        <v>219</v>
      </c>
      <c r="B292" t="s">
        <v>86</v>
      </c>
      <c r="C292">
        <v>2</v>
      </c>
      <c r="D292">
        <v>2017</v>
      </c>
      <c r="E292">
        <v>9</v>
      </c>
      <c r="F292" t="str">
        <f t="shared" si="4"/>
        <v>February</v>
      </c>
    </row>
    <row r="293" spans="1:6" x14ac:dyDescent="0.15">
      <c r="A293" t="s">
        <v>219</v>
      </c>
      <c r="B293" t="s">
        <v>86</v>
      </c>
      <c r="C293">
        <v>3</v>
      </c>
      <c r="D293">
        <v>2017</v>
      </c>
      <c r="E293">
        <v>8</v>
      </c>
      <c r="F293" t="str">
        <f t="shared" si="4"/>
        <v>March</v>
      </c>
    </row>
    <row r="294" spans="1:6" x14ac:dyDescent="0.15">
      <c r="A294" t="s">
        <v>219</v>
      </c>
      <c r="B294" t="s">
        <v>86</v>
      </c>
      <c r="C294">
        <v>4</v>
      </c>
      <c r="D294">
        <v>2017</v>
      </c>
      <c r="E294">
        <v>8</v>
      </c>
      <c r="F294" t="str">
        <f t="shared" si="4"/>
        <v>April</v>
      </c>
    </row>
    <row r="295" spans="1:6" x14ac:dyDescent="0.15">
      <c r="A295" t="s">
        <v>219</v>
      </c>
      <c r="B295" t="s">
        <v>86</v>
      </c>
      <c r="C295">
        <v>5</v>
      </c>
      <c r="D295">
        <v>2017</v>
      </c>
      <c r="E295">
        <v>7</v>
      </c>
      <c r="F295" t="str">
        <f t="shared" si="4"/>
        <v>May</v>
      </c>
    </row>
    <row r="296" spans="1:6" x14ac:dyDescent="0.15">
      <c r="A296" t="s">
        <v>219</v>
      </c>
      <c r="B296" t="s">
        <v>86</v>
      </c>
      <c r="C296">
        <v>6</v>
      </c>
      <c r="D296">
        <v>2017</v>
      </c>
      <c r="E296">
        <v>41</v>
      </c>
      <c r="F296" t="str">
        <f t="shared" si="4"/>
        <v>June</v>
      </c>
    </row>
    <row r="297" spans="1:6" x14ac:dyDescent="0.15">
      <c r="A297" t="s">
        <v>219</v>
      </c>
      <c r="B297" t="s">
        <v>86</v>
      </c>
      <c r="C297">
        <v>7</v>
      </c>
      <c r="D297">
        <v>2017</v>
      </c>
      <c r="E297">
        <v>36</v>
      </c>
      <c r="F297" t="str">
        <f t="shared" si="4"/>
        <v>July</v>
      </c>
    </row>
    <row r="298" spans="1:6" x14ac:dyDescent="0.15">
      <c r="A298" t="s">
        <v>219</v>
      </c>
      <c r="B298" t="s">
        <v>86</v>
      </c>
      <c r="C298">
        <v>8</v>
      </c>
      <c r="D298">
        <v>2017</v>
      </c>
      <c r="E298">
        <v>97</v>
      </c>
      <c r="F298" t="str">
        <f t="shared" si="4"/>
        <v>August</v>
      </c>
    </row>
    <row r="299" spans="1:6" x14ac:dyDescent="0.15">
      <c r="A299" t="s">
        <v>219</v>
      </c>
      <c r="B299" t="s">
        <v>86</v>
      </c>
      <c r="C299">
        <v>9</v>
      </c>
      <c r="D299">
        <v>2017</v>
      </c>
      <c r="E299">
        <v>26</v>
      </c>
      <c r="F299" t="str">
        <f t="shared" si="4"/>
        <v>September</v>
      </c>
    </row>
    <row r="300" spans="1:6" x14ac:dyDescent="0.15">
      <c r="A300" t="s">
        <v>219</v>
      </c>
      <c r="B300" t="s">
        <v>86</v>
      </c>
      <c r="C300">
        <v>10</v>
      </c>
      <c r="D300">
        <v>2017</v>
      </c>
      <c r="E300">
        <v>75</v>
      </c>
      <c r="F300" t="str">
        <f t="shared" si="4"/>
        <v>October</v>
      </c>
    </row>
    <row r="301" spans="1:6" x14ac:dyDescent="0.15">
      <c r="A301" t="s">
        <v>219</v>
      </c>
      <c r="B301" t="s">
        <v>86</v>
      </c>
      <c r="C301">
        <v>11</v>
      </c>
      <c r="D301">
        <v>2017</v>
      </c>
      <c r="E301">
        <v>114</v>
      </c>
      <c r="F301" t="str">
        <f t="shared" si="4"/>
        <v>November</v>
      </c>
    </row>
    <row r="302" spans="1:6" x14ac:dyDescent="0.15">
      <c r="A302" t="s">
        <v>219</v>
      </c>
      <c r="B302" t="s">
        <v>86</v>
      </c>
      <c r="C302">
        <v>12</v>
      </c>
      <c r="D302">
        <v>2017</v>
      </c>
      <c r="E302">
        <v>72</v>
      </c>
      <c r="F302" t="str">
        <f t="shared" si="4"/>
        <v>December</v>
      </c>
    </row>
    <row r="303" spans="1:6" x14ac:dyDescent="0.15">
      <c r="A303" t="s">
        <v>219</v>
      </c>
      <c r="B303" t="s">
        <v>86</v>
      </c>
      <c r="C303">
        <v>1</v>
      </c>
      <c r="D303">
        <v>2018</v>
      </c>
      <c r="E303">
        <v>9</v>
      </c>
      <c r="F303" t="str">
        <f t="shared" si="4"/>
        <v>January</v>
      </c>
    </row>
    <row r="304" spans="1:6" x14ac:dyDescent="0.15">
      <c r="A304" t="s">
        <v>219</v>
      </c>
      <c r="B304" t="s">
        <v>86</v>
      </c>
      <c r="C304">
        <v>2</v>
      </c>
      <c r="D304">
        <v>2018</v>
      </c>
      <c r="E304">
        <v>8</v>
      </c>
      <c r="F304" t="str">
        <f t="shared" si="4"/>
        <v>February</v>
      </c>
    </row>
    <row r="305" spans="1:6" x14ac:dyDescent="0.15">
      <c r="A305" t="s">
        <v>219</v>
      </c>
      <c r="B305" t="s">
        <v>86</v>
      </c>
      <c r="C305">
        <v>3</v>
      </c>
      <c r="D305">
        <v>2018</v>
      </c>
      <c r="E305">
        <v>3</v>
      </c>
      <c r="F305" t="str">
        <f t="shared" si="4"/>
        <v>March</v>
      </c>
    </row>
    <row r="306" spans="1:6" x14ac:dyDescent="0.15">
      <c r="A306" t="s">
        <v>219</v>
      </c>
      <c r="B306" t="s">
        <v>86</v>
      </c>
      <c r="C306">
        <v>4</v>
      </c>
      <c r="D306">
        <v>2018</v>
      </c>
      <c r="E306">
        <v>5</v>
      </c>
      <c r="F306" t="str">
        <f t="shared" si="4"/>
        <v>April</v>
      </c>
    </row>
    <row r="307" spans="1:6" x14ac:dyDescent="0.15">
      <c r="A307" t="s">
        <v>219</v>
      </c>
      <c r="B307" t="s">
        <v>86</v>
      </c>
      <c r="C307">
        <v>5</v>
      </c>
      <c r="D307">
        <v>2018</v>
      </c>
      <c r="E307">
        <v>22</v>
      </c>
      <c r="F307" t="str">
        <f t="shared" si="4"/>
        <v>May</v>
      </c>
    </row>
    <row r="308" spans="1:6" x14ac:dyDescent="0.15">
      <c r="A308" t="s">
        <v>219</v>
      </c>
      <c r="B308" t="s">
        <v>86</v>
      </c>
      <c r="C308">
        <v>6</v>
      </c>
      <c r="D308">
        <v>2018</v>
      </c>
      <c r="E308">
        <v>65</v>
      </c>
      <c r="F308" t="str">
        <f t="shared" si="4"/>
        <v>June</v>
      </c>
    </row>
    <row r="309" spans="1:6" x14ac:dyDescent="0.15">
      <c r="A309" t="s">
        <v>219</v>
      </c>
      <c r="B309" t="s">
        <v>86</v>
      </c>
      <c r="C309">
        <v>7</v>
      </c>
      <c r="D309">
        <v>2018</v>
      </c>
      <c r="E309">
        <v>67</v>
      </c>
      <c r="F309" t="str">
        <f t="shared" si="4"/>
        <v>July</v>
      </c>
    </row>
    <row r="310" spans="1:6" x14ac:dyDescent="0.15">
      <c r="A310" t="s">
        <v>219</v>
      </c>
      <c r="B310" t="s">
        <v>86</v>
      </c>
      <c r="C310">
        <v>8</v>
      </c>
      <c r="D310">
        <v>2018</v>
      </c>
      <c r="E310">
        <v>75</v>
      </c>
      <c r="F310" t="str">
        <f t="shared" si="4"/>
        <v>August</v>
      </c>
    </row>
    <row r="311" spans="1:6" x14ac:dyDescent="0.15">
      <c r="A311" t="s">
        <v>219</v>
      </c>
      <c r="B311" t="s">
        <v>86</v>
      </c>
      <c r="C311">
        <v>9</v>
      </c>
      <c r="D311">
        <v>2018</v>
      </c>
      <c r="E311">
        <v>37</v>
      </c>
      <c r="F311" t="str">
        <f t="shared" si="4"/>
        <v>September</v>
      </c>
    </row>
    <row r="312" spans="1:6" x14ac:dyDescent="0.15">
      <c r="A312" t="s">
        <v>219</v>
      </c>
      <c r="B312" t="s">
        <v>86</v>
      </c>
      <c r="C312">
        <v>10</v>
      </c>
      <c r="D312">
        <v>2018</v>
      </c>
      <c r="E312">
        <v>36</v>
      </c>
      <c r="F312" t="str">
        <f t="shared" si="4"/>
        <v>October</v>
      </c>
    </row>
    <row r="313" spans="1:6" x14ac:dyDescent="0.15">
      <c r="A313" t="s">
        <v>219</v>
      </c>
      <c r="B313" t="s">
        <v>86</v>
      </c>
      <c r="C313">
        <v>11</v>
      </c>
      <c r="D313">
        <v>2018</v>
      </c>
      <c r="E313">
        <v>54</v>
      </c>
      <c r="F313" t="str">
        <f t="shared" si="4"/>
        <v>November</v>
      </c>
    </row>
    <row r="314" spans="1:6" x14ac:dyDescent="0.15">
      <c r="A314" t="s">
        <v>219</v>
      </c>
      <c r="B314" t="s">
        <v>86</v>
      </c>
      <c r="C314">
        <v>12</v>
      </c>
      <c r="D314">
        <v>2018</v>
      </c>
      <c r="E314">
        <v>33</v>
      </c>
      <c r="F314" t="str">
        <f t="shared" si="4"/>
        <v>December</v>
      </c>
    </row>
    <row r="315" spans="1:6" x14ac:dyDescent="0.15">
      <c r="A315" t="s">
        <v>219</v>
      </c>
      <c r="B315" t="s">
        <v>86</v>
      </c>
      <c r="C315">
        <v>1</v>
      </c>
      <c r="D315">
        <v>2019</v>
      </c>
      <c r="E315">
        <v>20</v>
      </c>
      <c r="F315" t="str">
        <f t="shared" si="4"/>
        <v>January</v>
      </c>
    </row>
    <row r="316" spans="1:6" x14ac:dyDescent="0.15">
      <c r="A316" t="s">
        <v>219</v>
      </c>
      <c r="B316" t="s">
        <v>86</v>
      </c>
      <c r="C316">
        <v>2</v>
      </c>
      <c r="D316">
        <v>2019</v>
      </c>
      <c r="E316">
        <v>9</v>
      </c>
      <c r="F316" t="str">
        <f t="shared" si="4"/>
        <v>February</v>
      </c>
    </row>
    <row r="317" spans="1:6" x14ac:dyDescent="0.15">
      <c r="A317" t="s">
        <v>197</v>
      </c>
      <c r="B317" t="s">
        <v>57</v>
      </c>
      <c r="C317">
        <v>1</v>
      </c>
      <c r="D317">
        <v>2018</v>
      </c>
      <c r="E317">
        <v>211</v>
      </c>
      <c r="F317" t="str">
        <f t="shared" si="4"/>
        <v>January</v>
      </c>
    </row>
    <row r="318" spans="1:6" x14ac:dyDescent="0.15">
      <c r="A318" t="s">
        <v>197</v>
      </c>
      <c r="B318" t="s">
        <v>57</v>
      </c>
      <c r="C318">
        <v>2</v>
      </c>
      <c r="D318">
        <v>2018</v>
      </c>
      <c r="E318">
        <v>232</v>
      </c>
      <c r="F318" t="str">
        <f t="shared" si="4"/>
        <v>February</v>
      </c>
    </row>
    <row r="319" spans="1:6" x14ac:dyDescent="0.15">
      <c r="A319" t="s">
        <v>197</v>
      </c>
      <c r="B319" t="s">
        <v>57</v>
      </c>
      <c r="C319">
        <v>3</v>
      </c>
      <c r="D319">
        <v>2018</v>
      </c>
      <c r="E319">
        <v>135</v>
      </c>
      <c r="F319" t="str">
        <f t="shared" si="4"/>
        <v>March</v>
      </c>
    </row>
    <row r="320" spans="1:6" x14ac:dyDescent="0.15">
      <c r="A320" t="s">
        <v>197</v>
      </c>
      <c r="B320" t="s">
        <v>57</v>
      </c>
      <c r="C320">
        <v>4</v>
      </c>
      <c r="D320">
        <v>2018</v>
      </c>
      <c r="E320">
        <v>187</v>
      </c>
      <c r="F320" t="str">
        <f t="shared" si="4"/>
        <v>April</v>
      </c>
    </row>
    <row r="321" spans="1:6" x14ac:dyDescent="0.15">
      <c r="A321" t="s">
        <v>197</v>
      </c>
      <c r="B321" t="s">
        <v>57</v>
      </c>
      <c r="C321">
        <v>5</v>
      </c>
      <c r="D321">
        <v>2018</v>
      </c>
      <c r="E321">
        <v>800</v>
      </c>
      <c r="F321" t="str">
        <f t="shared" si="4"/>
        <v>May</v>
      </c>
    </row>
    <row r="322" spans="1:6" x14ac:dyDescent="0.15">
      <c r="A322" t="s">
        <v>197</v>
      </c>
      <c r="B322" t="s">
        <v>57</v>
      </c>
      <c r="C322">
        <v>6</v>
      </c>
      <c r="D322">
        <v>2018</v>
      </c>
      <c r="E322">
        <v>1337</v>
      </c>
      <c r="F322" t="str">
        <f t="shared" ref="F322:F385" si="5">TEXT(DATE(2000,C322,1),"MMMM")</f>
        <v>June</v>
      </c>
    </row>
    <row r="323" spans="1:6" x14ac:dyDescent="0.15">
      <c r="A323" t="s">
        <v>197</v>
      </c>
      <c r="B323" t="s">
        <v>57</v>
      </c>
      <c r="C323">
        <v>7</v>
      </c>
      <c r="D323">
        <v>2018</v>
      </c>
      <c r="E323">
        <v>1735</v>
      </c>
      <c r="F323" t="str">
        <f t="shared" si="5"/>
        <v>July</v>
      </c>
    </row>
    <row r="324" spans="1:6" x14ac:dyDescent="0.15">
      <c r="A324" t="s">
        <v>197</v>
      </c>
      <c r="B324" t="s">
        <v>57</v>
      </c>
      <c r="C324">
        <v>8</v>
      </c>
      <c r="D324">
        <v>2018</v>
      </c>
      <c r="E324">
        <v>1287</v>
      </c>
      <c r="F324" t="str">
        <f t="shared" si="5"/>
        <v>August</v>
      </c>
    </row>
    <row r="325" spans="1:6" x14ac:dyDescent="0.15">
      <c r="A325" t="s">
        <v>197</v>
      </c>
      <c r="B325" t="s">
        <v>57</v>
      </c>
      <c r="C325">
        <v>9</v>
      </c>
      <c r="D325">
        <v>2018</v>
      </c>
      <c r="E325">
        <v>1194</v>
      </c>
      <c r="F325" t="str">
        <f t="shared" si="5"/>
        <v>September</v>
      </c>
    </row>
    <row r="326" spans="1:6" x14ac:dyDescent="0.15">
      <c r="A326" t="s">
        <v>197</v>
      </c>
      <c r="B326" t="s">
        <v>57</v>
      </c>
      <c r="C326">
        <v>10</v>
      </c>
      <c r="D326">
        <v>2018</v>
      </c>
      <c r="E326">
        <v>1347</v>
      </c>
      <c r="F326" t="str">
        <f t="shared" si="5"/>
        <v>October</v>
      </c>
    </row>
    <row r="327" spans="1:6" x14ac:dyDescent="0.15">
      <c r="A327" t="s">
        <v>197</v>
      </c>
      <c r="B327" t="s">
        <v>57</v>
      </c>
      <c r="C327">
        <v>11</v>
      </c>
      <c r="D327">
        <v>2018</v>
      </c>
      <c r="E327">
        <v>1006</v>
      </c>
      <c r="F327" t="str">
        <f t="shared" si="5"/>
        <v>November</v>
      </c>
    </row>
    <row r="328" spans="1:6" x14ac:dyDescent="0.15">
      <c r="A328" t="s">
        <v>197</v>
      </c>
      <c r="B328" t="s">
        <v>57</v>
      </c>
      <c r="C328">
        <v>12</v>
      </c>
      <c r="D328">
        <v>2018</v>
      </c>
      <c r="E328">
        <v>2432</v>
      </c>
      <c r="F328" t="str">
        <f t="shared" si="5"/>
        <v>December</v>
      </c>
    </row>
    <row r="329" spans="1:6" x14ac:dyDescent="0.15">
      <c r="A329" t="s">
        <v>197</v>
      </c>
      <c r="B329" t="s">
        <v>57</v>
      </c>
      <c r="C329">
        <v>1</v>
      </c>
      <c r="D329">
        <v>2019</v>
      </c>
      <c r="E329">
        <v>795</v>
      </c>
      <c r="F329" t="str">
        <f t="shared" si="5"/>
        <v>January</v>
      </c>
    </row>
    <row r="330" spans="1:6" x14ac:dyDescent="0.15">
      <c r="A330" t="s">
        <v>197</v>
      </c>
      <c r="B330" t="s">
        <v>57</v>
      </c>
      <c r="C330">
        <v>2</v>
      </c>
      <c r="D330">
        <v>2019</v>
      </c>
      <c r="E330">
        <v>140</v>
      </c>
      <c r="F330" t="str">
        <f t="shared" si="5"/>
        <v>February</v>
      </c>
    </row>
    <row r="331" spans="1:6" x14ac:dyDescent="0.15">
      <c r="A331" t="s">
        <v>197</v>
      </c>
      <c r="B331" t="s">
        <v>57</v>
      </c>
      <c r="C331">
        <v>3</v>
      </c>
      <c r="D331">
        <v>2019</v>
      </c>
      <c r="E331">
        <v>88</v>
      </c>
      <c r="F331" t="str">
        <f t="shared" si="5"/>
        <v>March</v>
      </c>
    </row>
    <row r="332" spans="1:6" x14ac:dyDescent="0.15">
      <c r="A332" t="s">
        <v>197</v>
      </c>
      <c r="B332" t="s">
        <v>57</v>
      </c>
      <c r="C332">
        <v>4</v>
      </c>
      <c r="D332">
        <v>2019</v>
      </c>
      <c r="E332">
        <v>192</v>
      </c>
      <c r="F332" t="str">
        <f t="shared" si="5"/>
        <v>April</v>
      </c>
    </row>
    <row r="333" spans="1:6" x14ac:dyDescent="0.15">
      <c r="A333" t="s">
        <v>197</v>
      </c>
      <c r="B333" t="s">
        <v>57</v>
      </c>
      <c r="C333">
        <v>5</v>
      </c>
      <c r="D333">
        <v>2019</v>
      </c>
      <c r="E333">
        <v>217</v>
      </c>
      <c r="F333" t="str">
        <f t="shared" si="5"/>
        <v>May</v>
      </c>
    </row>
    <row r="334" spans="1:6" x14ac:dyDescent="0.15">
      <c r="A334" t="s">
        <v>197</v>
      </c>
      <c r="B334" t="s">
        <v>57</v>
      </c>
      <c r="C334">
        <v>6</v>
      </c>
      <c r="D334">
        <v>2019</v>
      </c>
      <c r="E334">
        <v>433</v>
      </c>
      <c r="F334" t="str">
        <f t="shared" si="5"/>
        <v>June</v>
      </c>
    </row>
    <row r="335" spans="1:6" x14ac:dyDescent="0.15">
      <c r="A335" t="s">
        <v>197</v>
      </c>
      <c r="B335" t="s">
        <v>57</v>
      </c>
      <c r="C335">
        <v>7</v>
      </c>
      <c r="D335">
        <v>2019</v>
      </c>
      <c r="E335">
        <v>404</v>
      </c>
      <c r="F335" t="str">
        <f t="shared" si="5"/>
        <v>July</v>
      </c>
    </row>
    <row r="336" spans="1:6" x14ac:dyDescent="0.15">
      <c r="A336" t="s">
        <v>197</v>
      </c>
      <c r="B336" t="s">
        <v>57</v>
      </c>
      <c r="C336">
        <v>8</v>
      </c>
      <c r="D336">
        <v>2019</v>
      </c>
      <c r="E336">
        <v>230</v>
      </c>
      <c r="F336" t="str">
        <f t="shared" si="5"/>
        <v>August</v>
      </c>
    </row>
    <row r="337" spans="1:6" x14ac:dyDescent="0.15">
      <c r="A337" t="s">
        <v>197</v>
      </c>
      <c r="B337" t="s">
        <v>57</v>
      </c>
      <c r="C337">
        <v>9</v>
      </c>
      <c r="D337">
        <v>2019</v>
      </c>
      <c r="E337">
        <v>164</v>
      </c>
      <c r="F337" t="str">
        <f t="shared" si="5"/>
        <v>September</v>
      </c>
    </row>
    <row r="338" spans="1:6" x14ac:dyDescent="0.15">
      <c r="A338" t="s">
        <v>220</v>
      </c>
      <c r="B338" t="s">
        <v>90</v>
      </c>
      <c r="C338">
        <v>1</v>
      </c>
      <c r="D338">
        <v>2019</v>
      </c>
      <c r="E338">
        <v>4</v>
      </c>
      <c r="F338" t="str">
        <f t="shared" si="5"/>
        <v>January</v>
      </c>
    </row>
    <row r="339" spans="1:6" x14ac:dyDescent="0.15">
      <c r="A339" t="s">
        <v>221</v>
      </c>
      <c r="B339" t="s">
        <v>91</v>
      </c>
      <c r="C339">
        <v>1</v>
      </c>
      <c r="D339">
        <v>2019</v>
      </c>
      <c r="E339">
        <v>3</v>
      </c>
      <c r="F339" t="str">
        <f t="shared" si="5"/>
        <v>January</v>
      </c>
    </row>
    <row r="340" spans="1:6" x14ac:dyDescent="0.15">
      <c r="A340" t="s">
        <v>198</v>
      </c>
      <c r="B340" t="s">
        <v>69</v>
      </c>
      <c r="C340">
        <v>1</v>
      </c>
      <c r="D340">
        <v>2018</v>
      </c>
      <c r="E340">
        <v>10</v>
      </c>
      <c r="F340" t="str">
        <f t="shared" si="5"/>
        <v>January</v>
      </c>
    </row>
    <row r="341" spans="1:6" x14ac:dyDescent="0.15">
      <c r="A341" t="s">
        <v>198</v>
      </c>
      <c r="B341" t="s">
        <v>69</v>
      </c>
      <c r="C341">
        <v>2</v>
      </c>
      <c r="D341">
        <v>2018</v>
      </c>
      <c r="E341">
        <v>0</v>
      </c>
      <c r="F341" t="str">
        <f t="shared" si="5"/>
        <v>February</v>
      </c>
    </row>
    <row r="342" spans="1:6" x14ac:dyDescent="0.15">
      <c r="A342" t="s">
        <v>198</v>
      </c>
      <c r="B342" t="s">
        <v>69</v>
      </c>
      <c r="C342">
        <v>3</v>
      </c>
      <c r="D342">
        <v>2018</v>
      </c>
      <c r="E342">
        <v>1</v>
      </c>
      <c r="F342" t="str">
        <f t="shared" si="5"/>
        <v>March</v>
      </c>
    </row>
    <row r="343" spans="1:6" x14ac:dyDescent="0.15">
      <c r="A343" t="s">
        <v>198</v>
      </c>
      <c r="B343" t="s">
        <v>69</v>
      </c>
      <c r="C343">
        <v>4</v>
      </c>
      <c r="D343">
        <v>2018</v>
      </c>
      <c r="E343">
        <v>3</v>
      </c>
      <c r="F343" t="str">
        <f t="shared" si="5"/>
        <v>April</v>
      </c>
    </row>
    <row r="344" spans="1:6" x14ac:dyDescent="0.15">
      <c r="A344" t="s">
        <v>198</v>
      </c>
      <c r="B344" t="s">
        <v>69</v>
      </c>
      <c r="C344">
        <v>5</v>
      </c>
      <c r="D344">
        <v>2018</v>
      </c>
      <c r="E344">
        <v>4</v>
      </c>
      <c r="F344" t="str">
        <f t="shared" si="5"/>
        <v>May</v>
      </c>
    </row>
    <row r="345" spans="1:6" x14ac:dyDescent="0.15">
      <c r="A345" t="s">
        <v>198</v>
      </c>
      <c r="B345" t="s">
        <v>69</v>
      </c>
      <c r="C345">
        <v>6</v>
      </c>
      <c r="D345">
        <v>2018</v>
      </c>
      <c r="E345">
        <v>10</v>
      </c>
      <c r="F345" t="str">
        <f t="shared" si="5"/>
        <v>June</v>
      </c>
    </row>
    <row r="346" spans="1:6" x14ac:dyDescent="0.15">
      <c r="A346" t="s">
        <v>198</v>
      </c>
      <c r="B346" t="s">
        <v>69</v>
      </c>
      <c r="C346">
        <v>7</v>
      </c>
      <c r="D346">
        <v>2018</v>
      </c>
      <c r="E346">
        <v>17</v>
      </c>
      <c r="F346" t="str">
        <f t="shared" si="5"/>
        <v>July</v>
      </c>
    </row>
    <row r="347" spans="1:6" x14ac:dyDescent="0.15">
      <c r="A347" t="s">
        <v>198</v>
      </c>
      <c r="B347" t="s">
        <v>69</v>
      </c>
      <c r="C347">
        <v>8</v>
      </c>
      <c r="D347">
        <v>2018</v>
      </c>
      <c r="E347">
        <v>19</v>
      </c>
      <c r="F347" t="str">
        <f t="shared" si="5"/>
        <v>August</v>
      </c>
    </row>
    <row r="348" spans="1:6" x14ac:dyDescent="0.15">
      <c r="A348" t="s">
        <v>198</v>
      </c>
      <c r="B348" t="s">
        <v>69</v>
      </c>
      <c r="C348">
        <v>9</v>
      </c>
      <c r="D348">
        <v>2018</v>
      </c>
      <c r="E348">
        <v>12</v>
      </c>
      <c r="F348" t="str">
        <f t="shared" si="5"/>
        <v>September</v>
      </c>
    </row>
    <row r="349" spans="1:6" x14ac:dyDescent="0.15">
      <c r="A349" t="s">
        <v>198</v>
      </c>
      <c r="B349" t="s">
        <v>69</v>
      </c>
      <c r="C349">
        <v>10</v>
      </c>
      <c r="D349">
        <v>2018</v>
      </c>
      <c r="E349">
        <v>16</v>
      </c>
      <c r="F349" t="str">
        <f t="shared" si="5"/>
        <v>October</v>
      </c>
    </row>
    <row r="350" spans="1:6" x14ac:dyDescent="0.15">
      <c r="A350" t="s">
        <v>198</v>
      </c>
      <c r="B350" t="s">
        <v>69</v>
      </c>
      <c r="C350">
        <v>11</v>
      </c>
      <c r="D350">
        <v>2018</v>
      </c>
      <c r="E350">
        <v>11</v>
      </c>
      <c r="F350" t="str">
        <f t="shared" si="5"/>
        <v>November</v>
      </c>
    </row>
    <row r="351" spans="1:6" x14ac:dyDescent="0.15">
      <c r="A351" t="s">
        <v>198</v>
      </c>
      <c r="B351" t="s">
        <v>69</v>
      </c>
      <c r="C351">
        <v>12</v>
      </c>
      <c r="D351">
        <v>2018</v>
      </c>
      <c r="E351">
        <v>49</v>
      </c>
      <c r="F351" t="str">
        <f t="shared" si="5"/>
        <v>December</v>
      </c>
    </row>
    <row r="352" spans="1:6" x14ac:dyDescent="0.15">
      <c r="A352" t="s">
        <v>198</v>
      </c>
      <c r="B352" t="s">
        <v>69</v>
      </c>
      <c r="C352">
        <v>1</v>
      </c>
      <c r="D352">
        <v>2019</v>
      </c>
      <c r="E352">
        <v>9</v>
      </c>
      <c r="F352" t="str">
        <f t="shared" si="5"/>
        <v>January</v>
      </c>
    </row>
    <row r="353" spans="1:6" x14ac:dyDescent="0.15">
      <c r="A353" t="s">
        <v>198</v>
      </c>
      <c r="B353" t="s">
        <v>69</v>
      </c>
      <c r="C353">
        <v>2</v>
      </c>
      <c r="D353">
        <v>2019</v>
      </c>
      <c r="E353">
        <v>0</v>
      </c>
      <c r="F353" t="str">
        <f t="shared" si="5"/>
        <v>February</v>
      </c>
    </row>
    <row r="354" spans="1:6" x14ac:dyDescent="0.15">
      <c r="A354" t="s">
        <v>201</v>
      </c>
      <c r="B354" t="s">
        <v>77</v>
      </c>
      <c r="C354">
        <v>1</v>
      </c>
      <c r="D354">
        <v>2018</v>
      </c>
      <c r="E354">
        <v>11</v>
      </c>
      <c r="F354" t="str">
        <f t="shared" si="5"/>
        <v>January</v>
      </c>
    </row>
    <row r="355" spans="1:6" x14ac:dyDescent="0.15">
      <c r="A355" t="s">
        <v>201</v>
      </c>
      <c r="B355" t="s">
        <v>77</v>
      </c>
      <c r="C355">
        <v>2</v>
      </c>
      <c r="D355">
        <v>2018</v>
      </c>
      <c r="E355">
        <v>15</v>
      </c>
      <c r="F355" t="str">
        <f t="shared" si="5"/>
        <v>February</v>
      </c>
    </row>
    <row r="356" spans="1:6" x14ac:dyDescent="0.15">
      <c r="A356" t="s">
        <v>201</v>
      </c>
      <c r="B356" t="s">
        <v>77</v>
      </c>
      <c r="C356">
        <v>3</v>
      </c>
      <c r="D356">
        <v>2018</v>
      </c>
      <c r="E356">
        <v>10</v>
      </c>
      <c r="F356" t="str">
        <f t="shared" si="5"/>
        <v>March</v>
      </c>
    </row>
    <row r="357" spans="1:6" x14ac:dyDescent="0.15">
      <c r="A357" t="s">
        <v>201</v>
      </c>
      <c r="B357" t="s">
        <v>77</v>
      </c>
      <c r="C357">
        <v>4</v>
      </c>
      <c r="D357">
        <v>2018</v>
      </c>
      <c r="E357">
        <v>14</v>
      </c>
      <c r="F357" t="str">
        <f t="shared" si="5"/>
        <v>April</v>
      </c>
    </row>
    <row r="358" spans="1:6" x14ac:dyDescent="0.15">
      <c r="A358" t="s">
        <v>201</v>
      </c>
      <c r="B358" t="s">
        <v>77</v>
      </c>
      <c r="C358">
        <v>5</v>
      </c>
      <c r="D358">
        <v>2018</v>
      </c>
      <c r="E358">
        <v>18</v>
      </c>
      <c r="F358" t="str">
        <f t="shared" si="5"/>
        <v>May</v>
      </c>
    </row>
    <row r="359" spans="1:6" x14ac:dyDescent="0.15">
      <c r="A359" t="s">
        <v>201</v>
      </c>
      <c r="B359" t="s">
        <v>77</v>
      </c>
      <c r="C359">
        <v>6</v>
      </c>
      <c r="D359">
        <v>2018</v>
      </c>
      <c r="E359">
        <v>55</v>
      </c>
      <c r="F359" t="str">
        <f t="shared" si="5"/>
        <v>June</v>
      </c>
    </row>
    <row r="360" spans="1:6" x14ac:dyDescent="0.15">
      <c r="A360" t="s">
        <v>201</v>
      </c>
      <c r="B360" t="s">
        <v>77</v>
      </c>
      <c r="C360">
        <v>7</v>
      </c>
      <c r="D360">
        <v>2018</v>
      </c>
      <c r="E360">
        <v>40</v>
      </c>
      <c r="F360" t="str">
        <f t="shared" si="5"/>
        <v>July</v>
      </c>
    </row>
    <row r="361" spans="1:6" x14ac:dyDescent="0.15">
      <c r="A361" t="s">
        <v>201</v>
      </c>
      <c r="B361" t="s">
        <v>77</v>
      </c>
      <c r="C361">
        <v>8</v>
      </c>
      <c r="D361">
        <v>2018</v>
      </c>
      <c r="E361">
        <v>30</v>
      </c>
      <c r="F361" t="str">
        <f t="shared" si="5"/>
        <v>August</v>
      </c>
    </row>
    <row r="362" spans="1:6" x14ac:dyDescent="0.15">
      <c r="A362" t="s">
        <v>201</v>
      </c>
      <c r="B362" t="s">
        <v>77</v>
      </c>
      <c r="C362">
        <v>9</v>
      </c>
      <c r="D362">
        <v>2018</v>
      </c>
      <c r="E362">
        <v>35</v>
      </c>
      <c r="F362" t="str">
        <f t="shared" si="5"/>
        <v>September</v>
      </c>
    </row>
    <row r="363" spans="1:6" x14ac:dyDescent="0.15">
      <c r="A363" t="s">
        <v>201</v>
      </c>
      <c r="B363" t="s">
        <v>77</v>
      </c>
      <c r="C363">
        <v>10</v>
      </c>
      <c r="D363">
        <v>2018</v>
      </c>
      <c r="E363">
        <v>50</v>
      </c>
      <c r="F363" t="str">
        <f t="shared" si="5"/>
        <v>October</v>
      </c>
    </row>
    <row r="364" spans="1:6" x14ac:dyDescent="0.15">
      <c r="A364" t="s">
        <v>201</v>
      </c>
      <c r="B364" t="s">
        <v>77</v>
      </c>
      <c r="C364">
        <v>11</v>
      </c>
      <c r="D364">
        <v>2018</v>
      </c>
      <c r="E364">
        <v>30</v>
      </c>
      <c r="F364" t="str">
        <f t="shared" si="5"/>
        <v>November</v>
      </c>
    </row>
    <row r="365" spans="1:6" x14ac:dyDescent="0.15">
      <c r="A365" t="s">
        <v>201</v>
      </c>
      <c r="B365" t="s">
        <v>77</v>
      </c>
      <c r="C365">
        <v>12</v>
      </c>
      <c r="D365">
        <v>2018</v>
      </c>
      <c r="E365">
        <v>13</v>
      </c>
      <c r="F365" t="str">
        <f t="shared" si="5"/>
        <v>December</v>
      </c>
    </row>
    <row r="366" spans="1:6" x14ac:dyDescent="0.15">
      <c r="A366" t="s">
        <v>201</v>
      </c>
      <c r="B366" t="s">
        <v>77</v>
      </c>
      <c r="C366">
        <v>1</v>
      </c>
      <c r="D366">
        <v>2019</v>
      </c>
      <c r="E366">
        <v>16</v>
      </c>
      <c r="F366" t="str">
        <f t="shared" si="5"/>
        <v>January</v>
      </c>
    </row>
    <row r="367" spans="1:6" x14ac:dyDescent="0.15">
      <c r="A367" t="s">
        <v>201</v>
      </c>
      <c r="B367" t="s">
        <v>77</v>
      </c>
      <c r="C367">
        <v>2</v>
      </c>
      <c r="D367">
        <v>2019</v>
      </c>
      <c r="E367">
        <v>1</v>
      </c>
      <c r="F367" t="str">
        <f t="shared" si="5"/>
        <v>February</v>
      </c>
    </row>
    <row r="368" spans="1:6" x14ac:dyDescent="0.15">
      <c r="A368" t="s">
        <v>222</v>
      </c>
      <c r="B368" t="s">
        <v>93</v>
      </c>
      <c r="C368">
        <v>1</v>
      </c>
      <c r="D368">
        <v>2018</v>
      </c>
      <c r="E368">
        <v>0</v>
      </c>
      <c r="F368" t="str">
        <f t="shared" si="5"/>
        <v>January</v>
      </c>
    </row>
    <row r="369" spans="1:6" x14ac:dyDescent="0.15">
      <c r="A369" t="s">
        <v>222</v>
      </c>
      <c r="B369" t="s">
        <v>93</v>
      </c>
      <c r="C369">
        <v>2</v>
      </c>
      <c r="D369">
        <v>2018</v>
      </c>
      <c r="E369">
        <v>6</v>
      </c>
      <c r="F369" t="str">
        <f t="shared" si="5"/>
        <v>February</v>
      </c>
    </row>
    <row r="370" spans="1:6" x14ac:dyDescent="0.15">
      <c r="A370" t="s">
        <v>222</v>
      </c>
      <c r="B370" t="s">
        <v>93</v>
      </c>
      <c r="C370">
        <v>3</v>
      </c>
      <c r="D370">
        <v>2018</v>
      </c>
      <c r="E370">
        <v>0</v>
      </c>
      <c r="F370" t="str">
        <f t="shared" si="5"/>
        <v>March</v>
      </c>
    </row>
    <row r="371" spans="1:6" x14ac:dyDescent="0.15">
      <c r="A371" t="s">
        <v>222</v>
      </c>
      <c r="B371" t="s">
        <v>93</v>
      </c>
      <c r="C371">
        <v>4</v>
      </c>
      <c r="D371">
        <v>2018</v>
      </c>
      <c r="E371">
        <v>3</v>
      </c>
      <c r="F371" t="str">
        <f t="shared" si="5"/>
        <v>April</v>
      </c>
    </row>
    <row r="372" spans="1:6" x14ac:dyDescent="0.15">
      <c r="A372" t="s">
        <v>222</v>
      </c>
      <c r="B372" t="s">
        <v>93</v>
      </c>
      <c r="C372">
        <v>5</v>
      </c>
      <c r="D372">
        <v>2018</v>
      </c>
      <c r="E372">
        <v>9</v>
      </c>
      <c r="F372" t="str">
        <f t="shared" si="5"/>
        <v>May</v>
      </c>
    </row>
    <row r="373" spans="1:6" x14ac:dyDescent="0.15">
      <c r="A373" t="s">
        <v>222</v>
      </c>
      <c r="B373" t="s">
        <v>93</v>
      </c>
      <c r="C373">
        <v>6</v>
      </c>
      <c r="D373">
        <v>2018</v>
      </c>
      <c r="E373">
        <v>15</v>
      </c>
      <c r="F373" t="str">
        <f t="shared" si="5"/>
        <v>June</v>
      </c>
    </row>
    <row r="374" spans="1:6" x14ac:dyDescent="0.15">
      <c r="A374" t="s">
        <v>222</v>
      </c>
      <c r="B374" t="s">
        <v>93</v>
      </c>
      <c r="C374">
        <v>7</v>
      </c>
      <c r="D374">
        <v>2018</v>
      </c>
      <c r="E374">
        <v>17</v>
      </c>
      <c r="F374" t="str">
        <f t="shared" si="5"/>
        <v>July</v>
      </c>
    </row>
    <row r="375" spans="1:6" x14ac:dyDescent="0.15">
      <c r="A375" t="s">
        <v>222</v>
      </c>
      <c r="B375" t="s">
        <v>93</v>
      </c>
      <c r="C375">
        <v>8</v>
      </c>
      <c r="D375">
        <v>2018</v>
      </c>
      <c r="E375">
        <v>7</v>
      </c>
      <c r="F375" t="str">
        <f t="shared" si="5"/>
        <v>August</v>
      </c>
    </row>
    <row r="376" spans="1:6" x14ac:dyDescent="0.15">
      <c r="A376" t="s">
        <v>222</v>
      </c>
      <c r="B376" t="s">
        <v>93</v>
      </c>
      <c r="C376">
        <v>9</v>
      </c>
      <c r="D376">
        <v>2018</v>
      </c>
      <c r="E376">
        <v>8</v>
      </c>
      <c r="F376" t="str">
        <f t="shared" si="5"/>
        <v>September</v>
      </c>
    </row>
    <row r="377" spans="1:6" x14ac:dyDescent="0.15">
      <c r="A377" t="s">
        <v>222</v>
      </c>
      <c r="B377" t="s">
        <v>93</v>
      </c>
      <c r="C377">
        <v>10</v>
      </c>
      <c r="D377">
        <v>2018</v>
      </c>
      <c r="E377">
        <v>9</v>
      </c>
      <c r="F377" t="str">
        <f t="shared" si="5"/>
        <v>October</v>
      </c>
    </row>
    <row r="378" spans="1:6" x14ac:dyDescent="0.15">
      <c r="A378" t="s">
        <v>222</v>
      </c>
      <c r="B378" t="s">
        <v>93</v>
      </c>
      <c r="C378">
        <v>11</v>
      </c>
      <c r="D378">
        <v>2018</v>
      </c>
      <c r="E378">
        <v>5</v>
      </c>
      <c r="F378" t="str">
        <f t="shared" si="5"/>
        <v>November</v>
      </c>
    </row>
    <row r="379" spans="1:6" x14ac:dyDescent="0.15">
      <c r="A379" t="s">
        <v>222</v>
      </c>
      <c r="B379" t="s">
        <v>93</v>
      </c>
      <c r="C379">
        <v>12</v>
      </c>
      <c r="D379">
        <v>2018</v>
      </c>
      <c r="E379">
        <v>19</v>
      </c>
      <c r="F379" t="str">
        <f t="shared" si="5"/>
        <v>December</v>
      </c>
    </row>
    <row r="380" spans="1:6" x14ac:dyDescent="0.15">
      <c r="A380" t="s">
        <v>222</v>
      </c>
      <c r="B380" t="s">
        <v>93</v>
      </c>
      <c r="C380">
        <v>1</v>
      </c>
      <c r="D380">
        <v>2019</v>
      </c>
      <c r="E380">
        <v>1</v>
      </c>
      <c r="F380" t="str">
        <f t="shared" si="5"/>
        <v>January</v>
      </c>
    </row>
    <row r="381" spans="1:6" x14ac:dyDescent="0.15">
      <c r="A381" t="s">
        <v>222</v>
      </c>
      <c r="B381" t="s">
        <v>93</v>
      </c>
      <c r="C381">
        <v>2</v>
      </c>
      <c r="D381">
        <v>2019</v>
      </c>
      <c r="E381">
        <v>2</v>
      </c>
      <c r="F381" t="str">
        <f t="shared" si="5"/>
        <v>February</v>
      </c>
    </row>
    <row r="382" spans="1:6" x14ac:dyDescent="0.15">
      <c r="A382" t="s">
        <v>202</v>
      </c>
      <c r="B382" t="s">
        <v>59</v>
      </c>
      <c r="C382">
        <v>1</v>
      </c>
      <c r="D382">
        <v>2018</v>
      </c>
      <c r="E382">
        <v>42</v>
      </c>
      <c r="F382" t="str">
        <f t="shared" si="5"/>
        <v>January</v>
      </c>
    </row>
    <row r="383" spans="1:6" x14ac:dyDescent="0.15">
      <c r="A383" t="s">
        <v>202</v>
      </c>
      <c r="B383" t="s">
        <v>59</v>
      </c>
      <c r="C383">
        <v>2</v>
      </c>
      <c r="D383">
        <v>2018</v>
      </c>
      <c r="E383">
        <v>34</v>
      </c>
      <c r="F383" t="str">
        <f t="shared" si="5"/>
        <v>February</v>
      </c>
    </row>
    <row r="384" spans="1:6" x14ac:dyDescent="0.15">
      <c r="A384" t="s">
        <v>202</v>
      </c>
      <c r="B384" t="s">
        <v>59</v>
      </c>
      <c r="C384">
        <v>3</v>
      </c>
      <c r="D384">
        <v>2018</v>
      </c>
      <c r="E384">
        <v>12</v>
      </c>
      <c r="F384" t="str">
        <f t="shared" si="5"/>
        <v>March</v>
      </c>
    </row>
    <row r="385" spans="1:6" x14ac:dyDescent="0.15">
      <c r="A385" t="s">
        <v>202</v>
      </c>
      <c r="B385" t="s">
        <v>59</v>
      </c>
      <c r="C385">
        <v>4</v>
      </c>
      <c r="D385">
        <v>2018</v>
      </c>
      <c r="E385">
        <v>52</v>
      </c>
      <c r="F385" t="str">
        <f t="shared" si="5"/>
        <v>April</v>
      </c>
    </row>
    <row r="386" spans="1:6" x14ac:dyDescent="0.15">
      <c r="A386" t="s">
        <v>202</v>
      </c>
      <c r="B386" t="s">
        <v>59</v>
      </c>
      <c r="C386">
        <v>5</v>
      </c>
      <c r="D386">
        <v>2018</v>
      </c>
      <c r="E386">
        <v>108</v>
      </c>
      <c r="F386" t="str">
        <f t="shared" ref="F386:F449" si="6">TEXT(DATE(2000,C386,1),"MMMM")</f>
        <v>May</v>
      </c>
    </row>
    <row r="387" spans="1:6" x14ac:dyDescent="0.15">
      <c r="A387" t="s">
        <v>202</v>
      </c>
      <c r="B387" t="s">
        <v>59</v>
      </c>
      <c r="C387">
        <v>6</v>
      </c>
      <c r="D387">
        <v>2018</v>
      </c>
      <c r="E387">
        <v>211</v>
      </c>
      <c r="F387" t="str">
        <f t="shared" si="6"/>
        <v>June</v>
      </c>
    </row>
    <row r="388" spans="1:6" x14ac:dyDescent="0.15">
      <c r="A388" t="s">
        <v>202</v>
      </c>
      <c r="B388" t="s">
        <v>59</v>
      </c>
      <c r="C388">
        <v>7</v>
      </c>
      <c r="D388">
        <v>2018</v>
      </c>
      <c r="E388">
        <v>355</v>
      </c>
      <c r="F388" t="str">
        <f t="shared" si="6"/>
        <v>July</v>
      </c>
    </row>
    <row r="389" spans="1:6" x14ac:dyDescent="0.15">
      <c r="A389" t="s">
        <v>202</v>
      </c>
      <c r="B389" t="s">
        <v>59</v>
      </c>
      <c r="C389">
        <v>8</v>
      </c>
      <c r="D389">
        <v>2018</v>
      </c>
      <c r="E389">
        <v>202</v>
      </c>
      <c r="F389" t="str">
        <f t="shared" si="6"/>
        <v>August</v>
      </c>
    </row>
    <row r="390" spans="1:6" x14ac:dyDescent="0.15">
      <c r="A390" t="s">
        <v>202</v>
      </c>
      <c r="B390" t="s">
        <v>59</v>
      </c>
      <c r="C390">
        <v>9</v>
      </c>
      <c r="D390">
        <v>2018</v>
      </c>
      <c r="E390">
        <v>489</v>
      </c>
      <c r="F390" t="str">
        <f t="shared" si="6"/>
        <v>September</v>
      </c>
    </row>
    <row r="391" spans="1:6" x14ac:dyDescent="0.15">
      <c r="A391" t="s">
        <v>202</v>
      </c>
      <c r="B391" t="s">
        <v>59</v>
      </c>
      <c r="C391">
        <v>10</v>
      </c>
      <c r="D391">
        <v>2018</v>
      </c>
      <c r="E391">
        <v>206</v>
      </c>
      <c r="F391" t="str">
        <f t="shared" si="6"/>
        <v>October</v>
      </c>
    </row>
    <row r="392" spans="1:6" x14ac:dyDescent="0.15">
      <c r="A392" t="s">
        <v>202</v>
      </c>
      <c r="B392" t="s">
        <v>59</v>
      </c>
      <c r="C392">
        <v>11</v>
      </c>
      <c r="D392">
        <v>2018</v>
      </c>
      <c r="E392">
        <v>140</v>
      </c>
      <c r="F392" t="str">
        <f t="shared" si="6"/>
        <v>November</v>
      </c>
    </row>
    <row r="393" spans="1:6" x14ac:dyDescent="0.15">
      <c r="A393" t="s">
        <v>202</v>
      </c>
      <c r="B393" t="s">
        <v>59</v>
      </c>
      <c r="C393">
        <v>12</v>
      </c>
      <c r="D393">
        <v>2018</v>
      </c>
      <c r="E393">
        <v>649</v>
      </c>
      <c r="F393" t="str">
        <f t="shared" si="6"/>
        <v>December</v>
      </c>
    </row>
    <row r="394" spans="1:6" x14ac:dyDescent="0.15">
      <c r="A394" t="s">
        <v>202</v>
      </c>
      <c r="B394" t="s">
        <v>59</v>
      </c>
      <c r="C394">
        <v>1</v>
      </c>
      <c r="D394">
        <v>2019</v>
      </c>
      <c r="E394">
        <v>495</v>
      </c>
      <c r="F394" t="str">
        <f t="shared" si="6"/>
        <v>January</v>
      </c>
    </row>
    <row r="395" spans="1:6" x14ac:dyDescent="0.15">
      <c r="A395" t="s">
        <v>202</v>
      </c>
      <c r="B395" t="s">
        <v>59</v>
      </c>
      <c r="C395">
        <v>2</v>
      </c>
      <c r="D395">
        <v>2019</v>
      </c>
      <c r="E395">
        <v>108</v>
      </c>
      <c r="F395" t="str">
        <f t="shared" si="6"/>
        <v>February</v>
      </c>
    </row>
    <row r="396" spans="1:6" x14ac:dyDescent="0.15">
      <c r="A396" t="s">
        <v>202</v>
      </c>
      <c r="B396" t="s">
        <v>59</v>
      </c>
      <c r="C396">
        <v>3</v>
      </c>
      <c r="D396">
        <v>2019</v>
      </c>
      <c r="E396">
        <v>67</v>
      </c>
      <c r="F396" t="str">
        <f t="shared" si="6"/>
        <v>March</v>
      </c>
    </row>
    <row r="397" spans="1:6" x14ac:dyDescent="0.15">
      <c r="A397" t="s">
        <v>202</v>
      </c>
      <c r="B397" t="s">
        <v>59</v>
      </c>
      <c r="C397">
        <v>4</v>
      </c>
      <c r="D397">
        <v>2019</v>
      </c>
      <c r="E397">
        <v>87</v>
      </c>
      <c r="F397" t="str">
        <f t="shared" si="6"/>
        <v>April</v>
      </c>
    </row>
    <row r="398" spans="1:6" x14ac:dyDescent="0.15">
      <c r="A398" t="s">
        <v>202</v>
      </c>
      <c r="B398" t="s">
        <v>59</v>
      </c>
      <c r="C398">
        <v>5</v>
      </c>
      <c r="D398">
        <v>2019</v>
      </c>
      <c r="E398">
        <v>105</v>
      </c>
      <c r="F398" t="str">
        <f t="shared" si="6"/>
        <v>May</v>
      </c>
    </row>
    <row r="399" spans="1:6" x14ac:dyDescent="0.15">
      <c r="A399" t="s">
        <v>202</v>
      </c>
      <c r="B399" t="s">
        <v>59</v>
      </c>
      <c r="C399">
        <v>6</v>
      </c>
      <c r="D399">
        <v>2019</v>
      </c>
      <c r="E399">
        <v>206</v>
      </c>
      <c r="F399" t="str">
        <f t="shared" si="6"/>
        <v>June</v>
      </c>
    </row>
    <row r="400" spans="1:6" x14ac:dyDescent="0.15">
      <c r="A400" t="s">
        <v>202</v>
      </c>
      <c r="B400" t="s">
        <v>59</v>
      </c>
      <c r="C400">
        <v>7</v>
      </c>
      <c r="D400">
        <v>2019</v>
      </c>
      <c r="E400">
        <v>243</v>
      </c>
      <c r="F400" t="str">
        <f t="shared" si="6"/>
        <v>July</v>
      </c>
    </row>
    <row r="401" spans="1:6" x14ac:dyDescent="0.15">
      <c r="A401" t="s">
        <v>202</v>
      </c>
      <c r="B401" t="s">
        <v>59</v>
      </c>
      <c r="C401">
        <v>8</v>
      </c>
      <c r="D401">
        <v>2019</v>
      </c>
      <c r="E401">
        <v>202</v>
      </c>
      <c r="F401" t="str">
        <f t="shared" si="6"/>
        <v>August</v>
      </c>
    </row>
    <row r="402" spans="1:6" x14ac:dyDescent="0.15">
      <c r="A402" t="s">
        <v>202</v>
      </c>
      <c r="B402" t="s">
        <v>59</v>
      </c>
      <c r="C402">
        <v>9</v>
      </c>
      <c r="D402">
        <v>2019</v>
      </c>
      <c r="E402">
        <v>229</v>
      </c>
      <c r="F402" t="str">
        <f t="shared" si="6"/>
        <v>September</v>
      </c>
    </row>
    <row r="403" spans="1:6" x14ac:dyDescent="0.15">
      <c r="A403" t="s">
        <v>203</v>
      </c>
      <c r="B403" t="s">
        <v>4</v>
      </c>
      <c r="C403">
        <v>1</v>
      </c>
      <c r="D403">
        <v>2016</v>
      </c>
      <c r="E403">
        <v>179</v>
      </c>
      <c r="F403" t="str">
        <f t="shared" si="6"/>
        <v>January</v>
      </c>
    </row>
    <row r="404" spans="1:6" x14ac:dyDescent="0.15">
      <c r="A404" t="s">
        <v>203</v>
      </c>
      <c r="B404" t="s">
        <v>4</v>
      </c>
      <c r="C404">
        <v>2</v>
      </c>
      <c r="D404">
        <v>2016</v>
      </c>
      <c r="E404">
        <v>80</v>
      </c>
      <c r="F404" t="str">
        <f t="shared" si="6"/>
        <v>February</v>
      </c>
    </row>
    <row r="405" spans="1:6" x14ac:dyDescent="0.15">
      <c r="A405" t="s">
        <v>203</v>
      </c>
      <c r="B405" t="s">
        <v>4</v>
      </c>
      <c r="C405">
        <v>3</v>
      </c>
      <c r="D405">
        <v>2016</v>
      </c>
      <c r="E405">
        <v>100</v>
      </c>
      <c r="F405" t="str">
        <f t="shared" si="6"/>
        <v>March</v>
      </c>
    </row>
    <row r="406" spans="1:6" x14ac:dyDescent="0.15">
      <c r="A406" t="s">
        <v>203</v>
      </c>
      <c r="B406" t="s">
        <v>4</v>
      </c>
      <c r="C406">
        <v>4</v>
      </c>
      <c r="D406">
        <v>2016</v>
      </c>
      <c r="E406">
        <v>110</v>
      </c>
      <c r="F406" t="str">
        <f t="shared" si="6"/>
        <v>April</v>
      </c>
    </row>
    <row r="407" spans="1:6" x14ac:dyDescent="0.15">
      <c r="A407" t="s">
        <v>203</v>
      </c>
      <c r="B407" t="s">
        <v>4</v>
      </c>
      <c r="C407">
        <v>5</v>
      </c>
      <c r="D407">
        <v>2016</v>
      </c>
      <c r="E407">
        <v>110</v>
      </c>
      <c r="F407" t="str">
        <f t="shared" si="6"/>
        <v>May</v>
      </c>
    </row>
    <row r="408" spans="1:6" x14ac:dyDescent="0.15">
      <c r="A408" t="s">
        <v>203</v>
      </c>
      <c r="B408" t="s">
        <v>4</v>
      </c>
      <c r="C408">
        <v>6</v>
      </c>
      <c r="D408">
        <v>2016</v>
      </c>
      <c r="E408">
        <v>126</v>
      </c>
      <c r="F408" t="str">
        <f t="shared" si="6"/>
        <v>June</v>
      </c>
    </row>
    <row r="409" spans="1:6" x14ac:dyDescent="0.15">
      <c r="A409" t="s">
        <v>203</v>
      </c>
      <c r="B409" t="s">
        <v>4</v>
      </c>
      <c r="C409">
        <v>7</v>
      </c>
      <c r="D409">
        <v>2016</v>
      </c>
      <c r="E409">
        <v>105</v>
      </c>
      <c r="F409" t="str">
        <f t="shared" si="6"/>
        <v>July</v>
      </c>
    </row>
    <row r="410" spans="1:6" x14ac:dyDescent="0.15">
      <c r="A410" t="s">
        <v>203</v>
      </c>
      <c r="B410" t="s">
        <v>4</v>
      </c>
      <c r="C410">
        <v>8</v>
      </c>
      <c r="D410">
        <v>2016</v>
      </c>
      <c r="E410">
        <v>225</v>
      </c>
      <c r="F410" t="str">
        <f t="shared" si="6"/>
        <v>August</v>
      </c>
    </row>
    <row r="411" spans="1:6" x14ac:dyDescent="0.15">
      <c r="A411" t="s">
        <v>203</v>
      </c>
      <c r="B411" t="s">
        <v>4</v>
      </c>
      <c r="C411">
        <v>9</v>
      </c>
      <c r="D411">
        <v>2016</v>
      </c>
      <c r="E411">
        <v>285</v>
      </c>
      <c r="F411" t="str">
        <f t="shared" si="6"/>
        <v>September</v>
      </c>
    </row>
    <row r="412" spans="1:6" x14ac:dyDescent="0.15">
      <c r="A412" t="s">
        <v>203</v>
      </c>
      <c r="B412" t="s">
        <v>4</v>
      </c>
      <c r="C412">
        <v>10</v>
      </c>
      <c r="D412">
        <v>2016</v>
      </c>
      <c r="E412">
        <v>251</v>
      </c>
      <c r="F412" t="str">
        <f t="shared" si="6"/>
        <v>October</v>
      </c>
    </row>
    <row r="413" spans="1:6" x14ac:dyDescent="0.15">
      <c r="A413" t="s">
        <v>203</v>
      </c>
      <c r="B413" t="s">
        <v>4</v>
      </c>
      <c r="C413">
        <v>11</v>
      </c>
      <c r="D413">
        <v>2016</v>
      </c>
      <c r="E413">
        <v>199</v>
      </c>
      <c r="F413" t="str">
        <f t="shared" si="6"/>
        <v>November</v>
      </c>
    </row>
    <row r="414" spans="1:6" x14ac:dyDescent="0.15">
      <c r="A414" t="s">
        <v>203</v>
      </c>
      <c r="B414" t="s">
        <v>4</v>
      </c>
      <c r="C414">
        <v>12</v>
      </c>
      <c r="D414">
        <v>2016</v>
      </c>
      <c r="E414">
        <v>206</v>
      </c>
      <c r="F414" t="str">
        <f t="shared" si="6"/>
        <v>December</v>
      </c>
    </row>
    <row r="415" spans="1:6" x14ac:dyDescent="0.15">
      <c r="A415" t="s">
        <v>203</v>
      </c>
      <c r="B415" t="s">
        <v>4</v>
      </c>
      <c r="C415">
        <v>1</v>
      </c>
      <c r="D415">
        <v>2017</v>
      </c>
      <c r="E415">
        <v>188</v>
      </c>
      <c r="F415" t="str">
        <f t="shared" si="6"/>
        <v>January</v>
      </c>
    </row>
    <row r="416" spans="1:6" x14ac:dyDescent="0.15">
      <c r="A416" t="s">
        <v>203</v>
      </c>
      <c r="B416" t="s">
        <v>4</v>
      </c>
      <c r="C416">
        <v>2</v>
      </c>
      <c r="D416">
        <v>2017</v>
      </c>
      <c r="E416">
        <v>168</v>
      </c>
      <c r="F416" t="str">
        <f t="shared" si="6"/>
        <v>February</v>
      </c>
    </row>
    <row r="417" spans="1:6" x14ac:dyDescent="0.15">
      <c r="A417" t="s">
        <v>203</v>
      </c>
      <c r="B417" t="s">
        <v>4</v>
      </c>
      <c r="C417">
        <v>3</v>
      </c>
      <c r="D417">
        <v>2017</v>
      </c>
      <c r="E417">
        <v>138</v>
      </c>
      <c r="F417" t="str">
        <f t="shared" si="6"/>
        <v>March</v>
      </c>
    </row>
    <row r="418" spans="1:6" x14ac:dyDescent="0.15">
      <c r="A418" t="s">
        <v>203</v>
      </c>
      <c r="B418" t="s">
        <v>4</v>
      </c>
      <c r="C418">
        <v>4</v>
      </c>
      <c r="D418">
        <v>2017</v>
      </c>
      <c r="E418">
        <v>96</v>
      </c>
      <c r="F418" t="str">
        <f t="shared" si="6"/>
        <v>April</v>
      </c>
    </row>
    <row r="419" spans="1:6" x14ac:dyDescent="0.15">
      <c r="A419" t="s">
        <v>203</v>
      </c>
      <c r="B419" t="s">
        <v>4</v>
      </c>
      <c r="C419">
        <v>5</v>
      </c>
      <c r="D419">
        <v>2017</v>
      </c>
      <c r="E419">
        <v>120</v>
      </c>
      <c r="F419" t="str">
        <f t="shared" si="6"/>
        <v>May</v>
      </c>
    </row>
    <row r="420" spans="1:6" x14ac:dyDescent="0.15">
      <c r="A420" t="s">
        <v>203</v>
      </c>
      <c r="B420" t="s">
        <v>4</v>
      </c>
      <c r="C420">
        <v>6</v>
      </c>
      <c r="D420">
        <v>2017</v>
      </c>
      <c r="E420">
        <v>280</v>
      </c>
      <c r="F420" t="str">
        <f t="shared" si="6"/>
        <v>June</v>
      </c>
    </row>
    <row r="421" spans="1:6" x14ac:dyDescent="0.15">
      <c r="A421" t="s">
        <v>203</v>
      </c>
      <c r="B421" t="s">
        <v>4</v>
      </c>
      <c r="C421">
        <v>7</v>
      </c>
      <c r="D421">
        <v>2017</v>
      </c>
      <c r="E421">
        <v>253</v>
      </c>
      <c r="F421" t="str">
        <f t="shared" si="6"/>
        <v>July</v>
      </c>
    </row>
    <row r="422" spans="1:6" x14ac:dyDescent="0.15">
      <c r="A422" t="s">
        <v>203</v>
      </c>
      <c r="B422" t="s">
        <v>4</v>
      </c>
      <c r="C422">
        <v>8</v>
      </c>
      <c r="D422">
        <v>2017</v>
      </c>
      <c r="E422">
        <v>293</v>
      </c>
      <c r="F422" t="str">
        <f t="shared" si="6"/>
        <v>August</v>
      </c>
    </row>
    <row r="423" spans="1:6" x14ac:dyDescent="0.15">
      <c r="A423" t="s">
        <v>203</v>
      </c>
      <c r="B423" t="s">
        <v>4</v>
      </c>
      <c r="C423">
        <v>9</v>
      </c>
      <c r="D423">
        <v>2017</v>
      </c>
      <c r="E423">
        <v>140</v>
      </c>
      <c r="F423" t="str">
        <f t="shared" si="6"/>
        <v>September</v>
      </c>
    </row>
    <row r="424" spans="1:6" x14ac:dyDescent="0.15">
      <c r="A424" t="s">
        <v>203</v>
      </c>
      <c r="B424" t="s">
        <v>4</v>
      </c>
      <c r="C424">
        <v>10</v>
      </c>
      <c r="D424">
        <v>2017</v>
      </c>
      <c r="E424">
        <v>367</v>
      </c>
      <c r="F424" t="str">
        <f t="shared" si="6"/>
        <v>October</v>
      </c>
    </row>
    <row r="425" spans="1:6" x14ac:dyDescent="0.15">
      <c r="A425" t="s">
        <v>203</v>
      </c>
      <c r="B425" t="s">
        <v>4</v>
      </c>
      <c r="C425">
        <v>11</v>
      </c>
      <c r="D425">
        <v>2017</v>
      </c>
      <c r="E425">
        <v>571</v>
      </c>
      <c r="F425" t="str">
        <f t="shared" si="6"/>
        <v>November</v>
      </c>
    </row>
    <row r="426" spans="1:6" x14ac:dyDescent="0.15">
      <c r="A426" t="s">
        <v>203</v>
      </c>
      <c r="B426" t="s">
        <v>4</v>
      </c>
      <c r="C426">
        <v>12</v>
      </c>
      <c r="D426">
        <v>2017</v>
      </c>
      <c r="E426">
        <v>342</v>
      </c>
      <c r="F426" t="str">
        <f t="shared" si="6"/>
        <v>December</v>
      </c>
    </row>
    <row r="427" spans="1:6" x14ac:dyDescent="0.15">
      <c r="A427" t="s">
        <v>203</v>
      </c>
      <c r="B427" t="s">
        <v>4</v>
      </c>
      <c r="C427">
        <v>1</v>
      </c>
      <c r="D427">
        <v>2018</v>
      </c>
      <c r="E427">
        <v>23</v>
      </c>
      <c r="F427" t="str">
        <f t="shared" si="6"/>
        <v>January</v>
      </c>
    </row>
    <row r="428" spans="1:6" x14ac:dyDescent="0.15">
      <c r="A428" t="s">
        <v>203</v>
      </c>
      <c r="B428" t="s">
        <v>4</v>
      </c>
      <c r="C428">
        <v>2</v>
      </c>
      <c r="D428">
        <v>2018</v>
      </c>
      <c r="E428">
        <v>18</v>
      </c>
      <c r="F428" t="str">
        <f t="shared" si="6"/>
        <v>February</v>
      </c>
    </row>
    <row r="429" spans="1:6" x14ac:dyDescent="0.15">
      <c r="A429" t="s">
        <v>203</v>
      </c>
      <c r="B429" t="s">
        <v>4</v>
      </c>
      <c r="C429">
        <v>3</v>
      </c>
      <c r="D429">
        <v>2018</v>
      </c>
      <c r="E429">
        <v>16</v>
      </c>
      <c r="F429" t="str">
        <f t="shared" si="6"/>
        <v>March</v>
      </c>
    </row>
    <row r="430" spans="1:6" x14ac:dyDescent="0.15">
      <c r="A430" t="s">
        <v>203</v>
      </c>
      <c r="B430" t="s">
        <v>4</v>
      </c>
      <c r="C430">
        <v>4</v>
      </c>
      <c r="D430">
        <v>2018</v>
      </c>
      <c r="E430">
        <v>10</v>
      </c>
      <c r="F430" t="str">
        <f t="shared" si="6"/>
        <v>April</v>
      </c>
    </row>
    <row r="431" spans="1:6" x14ac:dyDescent="0.15">
      <c r="A431" t="s">
        <v>203</v>
      </c>
      <c r="B431" t="s">
        <v>4</v>
      </c>
      <c r="C431">
        <v>5</v>
      </c>
      <c r="D431">
        <v>2018</v>
      </c>
      <c r="E431">
        <v>27</v>
      </c>
      <c r="F431" t="str">
        <f t="shared" si="6"/>
        <v>May</v>
      </c>
    </row>
    <row r="432" spans="1:6" x14ac:dyDescent="0.15">
      <c r="A432" t="s">
        <v>203</v>
      </c>
      <c r="B432" t="s">
        <v>4</v>
      </c>
      <c r="C432">
        <v>6</v>
      </c>
      <c r="D432">
        <v>2018</v>
      </c>
      <c r="E432">
        <v>59</v>
      </c>
      <c r="F432" t="str">
        <f t="shared" si="6"/>
        <v>June</v>
      </c>
    </row>
    <row r="433" spans="1:6" x14ac:dyDescent="0.15">
      <c r="A433" t="s">
        <v>203</v>
      </c>
      <c r="B433" t="s">
        <v>4</v>
      </c>
      <c r="C433">
        <v>7</v>
      </c>
      <c r="D433">
        <v>2018</v>
      </c>
      <c r="E433">
        <v>39</v>
      </c>
      <c r="F433" t="str">
        <f t="shared" si="6"/>
        <v>July</v>
      </c>
    </row>
    <row r="434" spans="1:6" x14ac:dyDescent="0.15">
      <c r="A434" t="s">
        <v>203</v>
      </c>
      <c r="B434" t="s">
        <v>4</v>
      </c>
      <c r="C434">
        <v>8</v>
      </c>
      <c r="D434">
        <v>2018</v>
      </c>
      <c r="E434">
        <v>37</v>
      </c>
      <c r="F434" t="str">
        <f t="shared" si="6"/>
        <v>August</v>
      </c>
    </row>
    <row r="435" spans="1:6" x14ac:dyDescent="0.15">
      <c r="A435" t="s">
        <v>203</v>
      </c>
      <c r="B435" t="s">
        <v>4</v>
      </c>
      <c r="C435">
        <v>9</v>
      </c>
      <c r="D435">
        <v>2018</v>
      </c>
      <c r="E435">
        <v>46</v>
      </c>
      <c r="F435" t="str">
        <f t="shared" si="6"/>
        <v>September</v>
      </c>
    </row>
    <row r="436" spans="1:6" x14ac:dyDescent="0.15">
      <c r="A436" t="s">
        <v>203</v>
      </c>
      <c r="B436" t="s">
        <v>4</v>
      </c>
      <c r="C436">
        <v>10</v>
      </c>
      <c r="D436">
        <v>2018</v>
      </c>
      <c r="E436">
        <v>34</v>
      </c>
      <c r="F436" t="str">
        <f t="shared" si="6"/>
        <v>October</v>
      </c>
    </row>
    <row r="437" spans="1:6" x14ac:dyDescent="0.15">
      <c r="A437" t="s">
        <v>203</v>
      </c>
      <c r="B437" t="s">
        <v>4</v>
      </c>
      <c r="C437">
        <v>11</v>
      </c>
      <c r="D437">
        <v>2018</v>
      </c>
      <c r="E437">
        <v>226</v>
      </c>
      <c r="F437" t="str">
        <f t="shared" si="6"/>
        <v>November</v>
      </c>
    </row>
    <row r="438" spans="1:6" x14ac:dyDescent="0.15">
      <c r="A438" t="s">
        <v>203</v>
      </c>
      <c r="B438" t="s">
        <v>4</v>
      </c>
      <c r="C438">
        <v>12</v>
      </c>
      <c r="D438">
        <v>2018</v>
      </c>
      <c r="E438">
        <v>1046</v>
      </c>
      <c r="F438" t="str">
        <f t="shared" si="6"/>
        <v>December</v>
      </c>
    </row>
    <row r="439" spans="1:6" x14ac:dyDescent="0.15">
      <c r="A439" t="s">
        <v>203</v>
      </c>
      <c r="B439" t="s">
        <v>4</v>
      </c>
      <c r="C439">
        <v>1</v>
      </c>
      <c r="D439">
        <v>2019</v>
      </c>
      <c r="E439">
        <v>665</v>
      </c>
      <c r="F439" t="str">
        <f t="shared" si="6"/>
        <v>January</v>
      </c>
    </row>
    <row r="440" spans="1:6" x14ac:dyDescent="0.15">
      <c r="A440" t="s">
        <v>203</v>
      </c>
      <c r="B440" t="s">
        <v>4</v>
      </c>
      <c r="C440">
        <v>2</v>
      </c>
      <c r="D440">
        <v>2019</v>
      </c>
      <c r="E440">
        <v>117</v>
      </c>
      <c r="F440" t="str">
        <f t="shared" si="6"/>
        <v>February</v>
      </c>
    </row>
    <row r="441" spans="1:6" x14ac:dyDescent="0.15">
      <c r="A441" t="s">
        <v>203</v>
      </c>
      <c r="B441" t="s">
        <v>4</v>
      </c>
      <c r="C441">
        <v>3</v>
      </c>
      <c r="D441">
        <v>2019</v>
      </c>
      <c r="E441">
        <v>88</v>
      </c>
      <c r="F441" t="str">
        <f t="shared" si="6"/>
        <v>March</v>
      </c>
    </row>
    <row r="442" spans="1:6" x14ac:dyDescent="0.15">
      <c r="A442" t="s">
        <v>203</v>
      </c>
      <c r="B442" t="s">
        <v>4</v>
      </c>
      <c r="C442">
        <v>4</v>
      </c>
      <c r="D442">
        <v>2019</v>
      </c>
      <c r="E442">
        <v>128</v>
      </c>
      <c r="F442" t="str">
        <f t="shared" si="6"/>
        <v>April</v>
      </c>
    </row>
    <row r="443" spans="1:6" x14ac:dyDescent="0.15">
      <c r="A443" t="s">
        <v>203</v>
      </c>
      <c r="B443" t="s">
        <v>4</v>
      </c>
      <c r="C443">
        <v>5</v>
      </c>
      <c r="D443">
        <v>2019</v>
      </c>
      <c r="E443">
        <v>163</v>
      </c>
      <c r="F443" t="str">
        <f t="shared" si="6"/>
        <v>May</v>
      </c>
    </row>
    <row r="444" spans="1:6" x14ac:dyDescent="0.15">
      <c r="A444" t="s">
        <v>203</v>
      </c>
      <c r="B444" t="s">
        <v>4</v>
      </c>
      <c r="C444">
        <v>6</v>
      </c>
      <c r="D444">
        <v>2019</v>
      </c>
      <c r="E444">
        <v>177</v>
      </c>
      <c r="F444" t="str">
        <f t="shared" si="6"/>
        <v>June</v>
      </c>
    </row>
    <row r="445" spans="1:6" x14ac:dyDescent="0.15">
      <c r="A445" t="s">
        <v>203</v>
      </c>
      <c r="B445" t="s">
        <v>4</v>
      </c>
      <c r="C445">
        <v>7</v>
      </c>
      <c r="D445">
        <v>2019</v>
      </c>
      <c r="E445">
        <v>421</v>
      </c>
      <c r="F445" t="str">
        <f t="shared" si="6"/>
        <v>July</v>
      </c>
    </row>
    <row r="446" spans="1:6" x14ac:dyDescent="0.15">
      <c r="A446" t="s">
        <v>203</v>
      </c>
      <c r="B446" t="s">
        <v>4</v>
      </c>
      <c r="C446">
        <v>8</v>
      </c>
      <c r="D446">
        <v>2019</v>
      </c>
      <c r="E446">
        <v>273</v>
      </c>
      <c r="F446" t="str">
        <f t="shared" si="6"/>
        <v>August</v>
      </c>
    </row>
    <row r="447" spans="1:6" x14ac:dyDescent="0.15">
      <c r="A447" t="s">
        <v>203</v>
      </c>
      <c r="B447" t="s">
        <v>4</v>
      </c>
      <c r="C447">
        <v>9</v>
      </c>
      <c r="D447">
        <v>2019</v>
      </c>
      <c r="E447">
        <v>214</v>
      </c>
      <c r="F447" t="str">
        <f t="shared" si="6"/>
        <v>September</v>
      </c>
    </row>
    <row r="448" spans="1:6" x14ac:dyDescent="0.15">
      <c r="A448" t="s">
        <v>206</v>
      </c>
      <c r="B448" t="s">
        <v>68</v>
      </c>
      <c r="C448">
        <v>1</v>
      </c>
      <c r="D448">
        <v>2018</v>
      </c>
      <c r="E448">
        <v>1</v>
      </c>
      <c r="F448" t="str">
        <f t="shared" si="6"/>
        <v>January</v>
      </c>
    </row>
    <row r="449" spans="1:6" x14ac:dyDescent="0.15">
      <c r="A449" t="s">
        <v>206</v>
      </c>
      <c r="B449" t="s">
        <v>68</v>
      </c>
      <c r="C449">
        <v>2</v>
      </c>
      <c r="D449">
        <v>2018</v>
      </c>
      <c r="E449">
        <v>16</v>
      </c>
      <c r="F449" t="str">
        <f t="shared" si="6"/>
        <v>February</v>
      </c>
    </row>
    <row r="450" spans="1:6" x14ac:dyDescent="0.15">
      <c r="A450" t="s">
        <v>206</v>
      </c>
      <c r="B450" t="s">
        <v>68</v>
      </c>
      <c r="C450">
        <v>3</v>
      </c>
      <c r="D450">
        <v>2018</v>
      </c>
      <c r="E450">
        <v>16</v>
      </c>
      <c r="F450" t="str">
        <f t="shared" ref="F450:F513" si="7">TEXT(DATE(2000,C450,1),"MMMM")</f>
        <v>March</v>
      </c>
    </row>
    <row r="451" spans="1:6" x14ac:dyDescent="0.15">
      <c r="A451" t="s">
        <v>206</v>
      </c>
      <c r="B451" t="s">
        <v>68</v>
      </c>
      <c r="C451">
        <v>4</v>
      </c>
      <c r="D451">
        <v>2018</v>
      </c>
      <c r="E451">
        <v>18</v>
      </c>
      <c r="F451" t="str">
        <f t="shared" si="7"/>
        <v>April</v>
      </c>
    </row>
    <row r="452" spans="1:6" x14ac:dyDescent="0.15">
      <c r="A452" t="s">
        <v>206</v>
      </c>
      <c r="B452" t="s">
        <v>68</v>
      </c>
      <c r="C452">
        <v>5</v>
      </c>
      <c r="D452">
        <v>2018</v>
      </c>
      <c r="E452">
        <v>33</v>
      </c>
      <c r="F452" t="str">
        <f t="shared" si="7"/>
        <v>May</v>
      </c>
    </row>
    <row r="453" spans="1:6" x14ac:dyDescent="0.15">
      <c r="A453" t="s">
        <v>206</v>
      </c>
      <c r="B453" t="s">
        <v>68</v>
      </c>
      <c r="C453">
        <v>6</v>
      </c>
      <c r="D453">
        <v>2018</v>
      </c>
      <c r="E453">
        <v>121</v>
      </c>
      <c r="F453" t="str">
        <f t="shared" si="7"/>
        <v>June</v>
      </c>
    </row>
    <row r="454" spans="1:6" x14ac:dyDescent="0.15">
      <c r="A454" t="s">
        <v>206</v>
      </c>
      <c r="B454" t="s">
        <v>68</v>
      </c>
      <c r="C454">
        <v>7</v>
      </c>
      <c r="D454">
        <v>2018</v>
      </c>
      <c r="E454">
        <v>84</v>
      </c>
      <c r="F454" t="str">
        <f t="shared" si="7"/>
        <v>July</v>
      </c>
    </row>
    <row r="455" spans="1:6" x14ac:dyDescent="0.15">
      <c r="A455" t="s">
        <v>206</v>
      </c>
      <c r="B455" t="s">
        <v>68</v>
      </c>
      <c r="C455">
        <v>8</v>
      </c>
      <c r="D455">
        <v>2018</v>
      </c>
      <c r="E455">
        <v>84</v>
      </c>
      <c r="F455" t="str">
        <f t="shared" si="7"/>
        <v>August</v>
      </c>
    </row>
    <row r="456" spans="1:6" x14ac:dyDescent="0.15">
      <c r="A456" t="s">
        <v>206</v>
      </c>
      <c r="B456" t="s">
        <v>68</v>
      </c>
      <c r="C456">
        <v>9</v>
      </c>
      <c r="D456">
        <v>2018</v>
      </c>
      <c r="E456">
        <v>72</v>
      </c>
      <c r="F456" t="str">
        <f t="shared" si="7"/>
        <v>September</v>
      </c>
    </row>
    <row r="457" spans="1:6" x14ac:dyDescent="0.15">
      <c r="A457" t="s">
        <v>206</v>
      </c>
      <c r="B457" t="s">
        <v>68</v>
      </c>
      <c r="C457">
        <v>10</v>
      </c>
      <c r="D457">
        <v>2018</v>
      </c>
      <c r="E457">
        <v>80</v>
      </c>
      <c r="F457" t="str">
        <f t="shared" si="7"/>
        <v>October</v>
      </c>
    </row>
    <row r="458" spans="1:6" x14ac:dyDescent="0.15">
      <c r="A458" t="s">
        <v>206</v>
      </c>
      <c r="B458" t="s">
        <v>68</v>
      </c>
      <c r="C458">
        <v>11</v>
      </c>
      <c r="D458">
        <v>2018</v>
      </c>
      <c r="E458">
        <v>44</v>
      </c>
      <c r="F458" t="str">
        <f t="shared" si="7"/>
        <v>November</v>
      </c>
    </row>
    <row r="459" spans="1:6" x14ac:dyDescent="0.15">
      <c r="A459" t="s">
        <v>206</v>
      </c>
      <c r="B459" t="s">
        <v>68</v>
      </c>
      <c r="C459">
        <v>12</v>
      </c>
      <c r="D459">
        <v>2018</v>
      </c>
      <c r="E459">
        <v>40</v>
      </c>
      <c r="F459" t="str">
        <f t="shared" si="7"/>
        <v>December</v>
      </c>
    </row>
    <row r="460" spans="1:6" x14ac:dyDescent="0.15">
      <c r="A460" t="s">
        <v>206</v>
      </c>
      <c r="B460" t="s">
        <v>68</v>
      </c>
      <c r="C460">
        <v>1</v>
      </c>
      <c r="D460">
        <v>2019</v>
      </c>
      <c r="E460">
        <v>54</v>
      </c>
      <c r="F460" t="str">
        <f t="shared" si="7"/>
        <v>January</v>
      </c>
    </row>
    <row r="461" spans="1:6" x14ac:dyDescent="0.15">
      <c r="A461" t="s">
        <v>206</v>
      </c>
      <c r="B461" t="s">
        <v>68</v>
      </c>
      <c r="C461">
        <v>2</v>
      </c>
      <c r="D461">
        <v>2019</v>
      </c>
      <c r="E461">
        <v>0</v>
      </c>
      <c r="F461" t="str">
        <f t="shared" si="7"/>
        <v>February</v>
      </c>
    </row>
    <row r="462" spans="1:6" x14ac:dyDescent="0.15">
      <c r="A462" t="s">
        <v>208</v>
      </c>
      <c r="B462" t="s">
        <v>65</v>
      </c>
      <c r="C462">
        <v>1</v>
      </c>
      <c r="D462">
        <v>2018</v>
      </c>
      <c r="E462">
        <v>0</v>
      </c>
      <c r="F462" t="str">
        <f t="shared" si="7"/>
        <v>January</v>
      </c>
    </row>
    <row r="463" spans="1:6" x14ac:dyDescent="0.15">
      <c r="A463" t="s">
        <v>208</v>
      </c>
      <c r="B463" t="s">
        <v>65</v>
      </c>
      <c r="C463">
        <v>2</v>
      </c>
      <c r="D463">
        <v>2018</v>
      </c>
      <c r="E463">
        <v>0</v>
      </c>
      <c r="F463" t="str">
        <f t="shared" si="7"/>
        <v>February</v>
      </c>
    </row>
    <row r="464" spans="1:6" x14ac:dyDescent="0.15">
      <c r="A464" t="s">
        <v>208</v>
      </c>
      <c r="B464" t="s">
        <v>65</v>
      </c>
      <c r="C464">
        <v>3</v>
      </c>
      <c r="D464">
        <v>2018</v>
      </c>
      <c r="E464">
        <v>11</v>
      </c>
      <c r="F464" t="str">
        <f t="shared" si="7"/>
        <v>March</v>
      </c>
    </row>
    <row r="465" spans="1:6" x14ac:dyDescent="0.15">
      <c r="A465" t="s">
        <v>208</v>
      </c>
      <c r="B465" t="s">
        <v>65</v>
      </c>
      <c r="C465">
        <v>4</v>
      </c>
      <c r="D465">
        <v>2018</v>
      </c>
      <c r="E465">
        <v>1</v>
      </c>
      <c r="F465" t="str">
        <f t="shared" si="7"/>
        <v>April</v>
      </c>
    </row>
    <row r="466" spans="1:6" x14ac:dyDescent="0.15">
      <c r="A466" t="s">
        <v>208</v>
      </c>
      <c r="B466" t="s">
        <v>65</v>
      </c>
      <c r="C466">
        <v>5</v>
      </c>
      <c r="D466">
        <v>2018</v>
      </c>
      <c r="E466">
        <v>12</v>
      </c>
      <c r="F466" t="str">
        <f t="shared" si="7"/>
        <v>May</v>
      </c>
    </row>
    <row r="467" spans="1:6" x14ac:dyDescent="0.15">
      <c r="A467" t="s">
        <v>208</v>
      </c>
      <c r="B467" t="s">
        <v>65</v>
      </c>
      <c r="C467">
        <v>6</v>
      </c>
      <c r="D467">
        <v>2018</v>
      </c>
      <c r="E467">
        <v>26</v>
      </c>
      <c r="F467" t="str">
        <f t="shared" si="7"/>
        <v>June</v>
      </c>
    </row>
    <row r="468" spans="1:6" x14ac:dyDescent="0.15">
      <c r="A468" t="s">
        <v>208</v>
      </c>
      <c r="B468" t="s">
        <v>65</v>
      </c>
      <c r="C468">
        <v>7</v>
      </c>
      <c r="D468">
        <v>2018</v>
      </c>
      <c r="E468">
        <v>62</v>
      </c>
      <c r="F468" t="str">
        <f t="shared" si="7"/>
        <v>July</v>
      </c>
    </row>
    <row r="469" spans="1:6" x14ac:dyDescent="0.15">
      <c r="A469" t="s">
        <v>208</v>
      </c>
      <c r="B469" t="s">
        <v>65</v>
      </c>
      <c r="C469">
        <v>8</v>
      </c>
      <c r="D469">
        <v>2018</v>
      </c>
      <c r="E469">
        <v>39</v>
      </c>
      <c r="F469" t="str">
        <f t="shared" si="7"/>
        <v>August</v>
      </c>
    </row>
    <row r="470" spans="1:6" x14ac:dyDescent="0.15">
      <c r="A470" t="s">
        <v>208</v>
      </c>
      <c r="B470" t="s">
        <v>65</v>
      </c>
      <c r="C470">
        <v>9</v>
      </c>
      <c r="D470">
        <v>2018</v>
      </c>
      <c r="E470">
        <v>79</v>
      </c>
      <c r="F470" t="str">
        <f t="shared" si="7"/>
        <v>September</v>
      </c>
    </row>
    <row r="471" spans="1:6" x14ac:dyDescent="0.15">
      <c r="A471" t="s">
        <v>208</v>
      </c>
      <c r="B471" t="s">
        <v>65</v>
      </c>
      <c r="C471">
        <v>10</v>
      </c>
      <c r="D471">
        <v>2018</v>
      </c>
      <c r="E471">
        <v>10</v>
      </c>
      <c r="F471" t="str">
        <f t="shared" si="7"/>
        <v>October</v>
      </c>
    </row>
    <row r="472" spans="1:6" x14ac:dyDescent="0.15">
      <c r="A472" t="s">
        <v>208</v>
      </c>
      <c r="B472" t="s">
        <v>65</v>
      </c>
      <c r="C472">
        <v>11</v>
      </c>
      <c r="D472">
        <v>2018</v>
      </c>
      <c r="E472">
        <v>50</v>
      </c>
      <c r="F472" t="str">
        <f t="shared" si="7"/>
        <v>November</v>
      </c>
    </row>
    <row r="473" spans="1:6" x14ac:dyDescent="0.15">
      <c r="A473" t="s">
        <v>208</v>
      </c>
      <c r="B473" t="s">
        <v>65</v>
      </c>
      <c r="C473">
        <v>12</v>
      </c>
      <c r="D473">
        <v>2018</v>
      </c>
      <c r="E473">
        <v>173</v>
      </c>
      <c r="F473" t="str">
        <f t="shared" si="7"/>
        <v>December</v>
      </c>
    </row>
    <row r="474" spans="1:6" x14ac:dyDescent="0.15">
      <c r="A474" t="s">
        <v>208</v>
      </c>
      <c r="B474" t="s">
        <v>65</v>
      </c>
      <c r="C474">
        <v>1</v>
      </c>
      <c r="D474">
        <v>2019</v>
      </c>
      <c r="E474">
        <v>45</v>
      </c>
      <c r="F474" t="str">
        <f t="shared" si="7"/>
        <v>January</v>
      </c>
    </row>
    <row r="475" spans="1:6" x14ac:dyDescent="0.15">
      <c r="A475" t="s">
        <v>208</v>
      </c>
      <c r="B475" t="s">
        <v>65</v>
      </c>
      <c r="C475">
        <v>2</v>
      </c>
      <c r="D475">
        <v>2019</v>
      </c>
      <c r="E475">
        <v>4</v>
      </c>
      <c r="F475" t="str">
        <f t="shared" si="7"/>
        <v>February</v>
      </c>
    </row>
    <row r="476" spans="1:6" x14ac:dyDescent="0.15">
      <c r="A476" t="s">
        <v>208</v>
      </c>
      <c r="B476" t="s">
        <v>65</v>
      </c>
      <c r="C476">
        <v>3</v>
      </c>
      <c r="D476">
        <v>2019</v>
      </c>
      <c r="E476">
        <v>0</v>
      </c>
      <c r="F476" t="str">
        <f t="shared" si="7"/>
        <v>March</v>
      </c>
    </row>
    <row r="477" spans="1:6" x14ac:dyDescent="0.15">
      <c r="A477" t="s">
        <v>223</v>
      </c>
      <c r="B477" t="s">
        <v>82</v>
      </c>
      <c r="C477">
        <v>1</v>
      </c>
      <c r="D477">
        <v>2018</v>
      </c>
      <c r="E477">
        <v>14</v>
      </c>
      <c r="F477" t="str">
        <f t="shared" si="7"/>
        <v>January</v>
      </c>
    </row>
    <row r="478" spans="1:6" x14ac:dyDescent="0.15">
      <c r="A478" t="s">
        <v>223</v>
      </c>
      <c r="B478" t="s">
        <v>82</v>
      </c>
      <c r="C478">
        <v>2</v>
      </c>
      <c r="D478">
        <v>2018</v>
      </c>
      <c r="E478">
        <v>23</v>
      </c>
      <c r="F478" t="str">
        <f t="shared" si="7"/>
        <v>February</v>
      </c>
    </row>
    <row r="479" spans="1:6" x14ac:dyDescent="0.15">
      <c r="A479" t="s">
        <v>223</v>
      </c>
      <c r="B479" t="s">
        <v>82</v>
      </c>
      <c r="C479">
        <v>3</v>
      </c>
      <c r="D479">
        <v>2018</v>
      </c>
      <c r="E479">
        <v>5</v>
      </c>
      <c r="F479" t="str">
        <f t="shared" si="7"/>
        <v>March</v>
      </c>
    </row>
    <row r="480" spans="1:6" x14ac:dyDescent="0.15">
      <c r="A480" t="s">
        <v>223</v>
      </c>
      <c r="B480" t="s">
        <v>82</v>
      </c>
      <c r="C480">
        <v>4</v>
      </c>
      <c r="D480">
        <v>2018</v>
      </c>
      <c r="E480">
        <v>29</v>
      </c>
      <c r="F480" t="str">
        <f t="shared" si="7"/>
        <v>April</v>
      </c>
    </row>
    <row r="481" spans="1:6" x14ac:dyDescent="0.15">
      <c r="A481" t="s">
        <v>223</v>
      </c>
      <c r="B481" t="s">
        <v>82</v>
      </c>
      <c r="C481">
        <v>5</v>
      </c>
      <c r="D481">
        <v>2018</v>
      </c>
      <c r="E481">
        <v>39</v>
      </c>
      <c r="F481" t="str">
        <f t="shared" si="7"/>
        <v>May</v>
      </c>
    </row>
    <row r="482" spans="1:6" x14ac:dyDescent="0.15">
      <c r="A482" t="s">
        <v>223</v>
      </c>
      <c r="B482" t="s">
        <v>82</v>
      </c>
      <c r="C482">
        <v>6</v>
      </c>
      <c r="D482">
        <v>2018</v>
      </c>
      <c r="E482">
        <v>83</v>
      </c>
      <c r="F482" t="str">
        <f t="shared" si="7"/>
        <v>June</v>
      </c>
    </row>
    <row r="483" spans="1:6" x14ac:dyDescent="0.15">
      <c r="A483" t="s">
        <v>223</v>
      </c>
      <c r="B483" t="s">
        <v>82</v>
      </c>
      <c r="C483">
        <v>7</v>
      </c>
      <c r="D483">
        <v>2018</v>
      </c>
      <c r="E483">
        <v>49</v>
      </c>
      <c r="F483" t="str">
        <f t="shared" si="7"/>
        <v>July</v>
      </c>
    </row>
    <row r="484" spans="1:6" x14ac:dyDescent="0.15">
      <c r="A484" t="s">
        <v>223</v>
      </c>
      <c r="B484" t="s">
        <v>82</v>
      </c>
      <c r="C484">
        <v>8</v>
      </c>
      <c r="D484">
        <v>2018</v>
      </c>
      <c r="E484">
        <v>59</v>
      </c>
      <c r="F484" t="str">
        <f t="shared" si="7"/>
        <v>August</v>
      </c>
    </row>
    <row r="485" spans="1:6" x14ac:dyDescent="0.15">
      <c r="A485" t="s">
        <v>223</v>
      </c>
      <c r="B485" t="s">
        <v>82</v>
      </c>
      <c r="C485">
        <v>9</v>
      </c>
      <c r="D485">
        <v>2018</v>
      </c>
      <c r="E485">
        <v>0</v>
      </c>
      <c r="F485" t="str">
        <f t="shared" si="7"/>
        <v>September</v>
      </c>
    </row>
    <row r="486" spans="1:6" x14ac:dyDescent="0.15">
      <c r="A486" t="s">
        <v>223</v>
      </c>
      <c r="B486" t="s">
        <v>82</v>
      </c>
      <c r="C486">
        <v>10</v>
      </c>
      <c r="D486">
        <v>2018</v>
      </c>
      <c r="E486">
        <v>1</v>
      </c>
      <c r="F486" t="str">
        <f t="shared" si="7"/>
        <v>October</v>
      </c>
    </row>
    <row r="487" spans="1:6" x14ac:dyDescent="0.15">
      <c r="A487" t="s">
        <v>223</v>
      </c>
      <c r="B487" t="s">
        <v>82</v>
      </c>
      <c r="C487">
        <v>11</v>
      </c>
      <c r="D487">
        <v>2018</v>
      </c>
      <c r="E487">
        <v>6</v>
      </c>
      <c r="F487" t="str">
        <f t="shared" si="7"/>
        <v>November</v>
      </c>
    </row>
    <row r="488" spans="1:6" x14ac:dyDescent="0.15">
      <c r="A488" t="s">
        <v>223</v>
      </c>
      <c r="B488" t="s">
        <v>82</v>
      </c>
      <c r="C488">
        <v>12</v>
      </c>
      <c r="D488">
        <v>2018</v>
      </c>
      <c r="E488">
        <v>401</v>
      </c>
      <c r="F488" t="str">
        <f t="shared" si="7"/>
        <v>December</v>
      </c>
    </row>
    <row r="489" spans="1:6" x14ac:dyDescent="0.15">
      <c r="A489" t="s">
        <v>223</v>
      </c>
      <c r="B489" t="s">
        <v>82</v>
      </c>
      <c r="C489">
        <v>1</v>
      </c>
      <c r="D489">
        <v>2019</v>
      </c>
      <c r="E489">
        <v>134</v>
      </c>
      <c r="F489" t="str">
        <f t="shared" si="7"/>
        <v>January</v>
      </c>
    </row>
    <row r="490" spans="1:6" x14ac:dyDescent="0.15">
      <c r="A490" t="s">
        <v>223</v>
      </c>
      <c r="B490" t="s">
        <v>82</v>
      </c>
      <c r="C490">
        <v>2</v>
      </c>
      <c r="D490">
        <v>2019</v>
      </c>
      <c r="E490">
        <v>32</v>
      </c>
      <c r="F490" t="str">
        <f t="shared" si="7"/>
        <v>February</v>
      </c>
    </row>
    <row r="491" spans="1:6" x14ac:dyDescent="0.15">
      <c r="A491" t="s">
        <v>223</v>
      </c>
      <c r="B491" t="s">
        <v>82</v>
      </c>
      <c r="C491">
        <v>3</v>
      </c>
      <c r="D491">
        <v>2019</v>
      </c>
      <c r="E491">
        <v>0</v>
      </c>
      <c r="F491" t="str">
        <f t="shared" si="7"/>
        <v>March</v>
      </c>
    </row>
    <row r="492" spans="1:6" x14ac:dyDescent="0.15">
      <c r="A492" t="s">
        <v>224</v>
      </c>
      <c r="B492" t="s">
        <v>88</v>
      </c>
      <c r="C492">
        <v>1</v>
      </c>
      <c r="D492">
        <v>2018</v>
      </c>
      <c r="E492">
        <v>10</v>
      </c>
      <c r="F492" t="str">
        <f t="shared" si="7"/>
        <v>January</v>
      </c>
    </row>
    <row r="493" spans="1:6" x14ac:dyDescent="0.15">
      <c r="A493" t="s">
        <v>224</v>
      </c>
      <c r="B493" t="s">
        <v>88</v>
      </c>
      <c r="C493">
        <v>2</v>
      </c>
      <c r="D493">
        <v>2018</v>
      </c>
      <c r="E493">
        <v>0</v>
      </c>
      <c r="F493" t="str">
        <f t="shared" si="7"/>
        <v>February</v>
      </c>
    </row>
    <row r="494" spans="1:6" x14ac:dyDescent="0.15">
      <c r="A494" t="s">
        <v>224</v>
      </c>
      <c r="B494" t="s">
        <v>88</v>
      </c>
      <c r="C494">
        <v>3</v>
      </c>
      <c r="D494">
        <v>2018</v>
      </c>
      <c r="E494">
        <v>1</v>
      </c>
      <c r="F494" t="str">
        <f t="shared" si="7"/>
        <v>March</v>
      </c>
    </row>
    <row r="495" spans="1:6" x14ac:dyDescent="0.15">
      <c r="A495" t="s">
        <v>224</v>
      </c>
      <c r="B495" t="s">
        <v>88</v>
      </c>
      <c r="C495">
        <v>4</v>
      </c>
      <c r="D495">
        <v>2018</v>
      </c>
      <c r="E495">
        <v>3</v>
      </c>
      <c r="F495" t="str">
        <f t="shared" si="7"/>
        <v>April</v>
      </c>
    </row>
    <row r="496" spans="1:6" x14ac:dyDescent="0.15">
      <c r="A496" t="s">
        <v>224</v>
      </c>
      <c r="B496" t="s">
        <v>88</v>
      </c>
      <c r="C496">
        <v>5</v>
      </c>
      <c r="D496">
        <v>2018</v>
      </c>
      <c r="E496">
        <v>4</v>
      </c>
      <c r="F496" t="str">
        <f t="shared" si="7"/>
        <v>May</v>
      </c>
    </row>
    <row r="497" spans="1:6" x14ac:dyDescent="0.15">
      <c r="A497" t="s">
        <v>224</v>
      </c>
      <c r="B497" t="s">
        <v>88</v>
      </c>
      <c r="C497">
        <v>6</v>
      </c>
      <c r="D497">
        <v>2018</v>
      </c>
      <c r="E497">
        <v>10</v>
      </c>
      <c r="F497" t="str">
        <f t="shared" si="7"/>
        <v>June</v>
      </c>
    </row>
    <row r="498" spans="1:6" x14ac:dyDescent="0.15">
      <c r="A498" t="s">
        <v>224</v>
      </c>
      <c r="B498" t="s">
        <v>88</v>
      </c>
      <c r="C498">
        <v>7</v>
      </c>
      <c r="D498">
        <v>2018</v>
      </c>
      <c r="E498">
        <v>18</v>
      </c>
      <c r="F498" t="str">
        <f t="shared" si="7"/>
        <v>July</v>
      </c>
    </row>
    <row r="499" spans="1:6" x14ac:dyDescent="0.15">
      <c r="A499" t="s">
        <v>224</v>
      </c>
      <c r="B499" t="s">
        <v>88</v>
      </c>
      <c r="C499">
        <v>8</v>
      </c>
      <c r="D499">
        <v>2018</v>
      </c>
      <c r="E499">
        <v>21</v>
      </c>
      <c r="F499" t="str">
        <f t="shared" si="7"/>
        <v>August</v>
      </c>
    </row>
    <row r="500" spans="1:6" x14ac:dyDescent="0.15">
      <c r="A500" t="s">
        <v>224</v>
      </c>
      <c r="B500" t="s">
        <v>88</v>
      </c>
      <c r="C500">
        <v>9</v>
      </c>
      <c r="D500">
        <v>2018</v>
      </c>
      <c r="E500">
        <v>14</v>
      </c>
      <c r="F500" t="str">
        <f t="shared" si="7"/>
        <v>September</v>
      </c>
    </row>
    <row r="501" spans="1:6" x14ac:dyDescent="0.15">
      <c r="A501" t="s">
        <v>224</v>
      </c>
      <c r="B501" t="s">
        <v>88</v>
      </c>
      <c r="C501">
        <v>10</v>
      </c>
      <c r="D501">
        <v>2018</v>
      </c>
      <c r="E501">
        <v>16</v>
      </c>
      <c r="F501" t="str">
        <f t="shared" si="7"/>
        <v>October</v>
      </c>
    </row>
    <row r="502" spans="1:6" x14ac:dyDescent="0.15">
      <c r="A502" t="s">
        <v>224</v>
      </c>
      <c r="B502" t="s">
        <v>88</v>
      </c>
      <c r="C502">
        <v>11</v>
      </c>
      <c r="D502">
        <v>2018</v>
      </c>
      <c r="E502">
        <v>8</v>
      </c>
      <c r="F502" t="str">
        <f t="shared" si="7"/>
        <v>November</v>
      </c>
    </row>
    <row r="503" spans="1:6" x14ac:dyDescent="0.15">
      <c r="A503" t="s">
        <v>224</v>
      </c>
      <c r="B503" t="s">
        <v>88</v>
      </c>
      <c r="C503">
        <v>12</v>
      </c>
      <c r="D503">
        <v>2018</v>
      </c>
      <c r="E503">
        <v>1</v>
      </c>
      <c r="F503" t="str">
        <f t="shared" si="7"/>
        <v>December</v>
      </c>
    </row>
    <row r="504" spans="1:6" x14ac:dyDescent="0.15">
      <c r="A504" t="s">
        <v>224</v>
      </c>
      <c r="B504" t="s">
        <v>88</v>
      </c>
      <c r="C504">
        <v>1</v>
      </c>
      <c r="D504">
        <v>2019</v>
      </c>
      <c r="E504">
        <v>6</v>
      </c>
      <c r="F504" t="str">
        <f t="shared" si="7"/>
        <v>January</v>
      </c>
    </row>
    <row r="505" spans="1:6" x14ac:dyDescent="0.15">
      <c r="A505" t="s">
        <v>209</v>
      </c>
      <c r="B505" t="s">
        <v>62</v>
      </c>
      <c r="C505">
        <v>1</v>
      </c>
      <c r="D505">
        <v>2018</v>
      </c>
      <c r="E505">
        <v>19</v>
      </c>
      <c r="F505" t="str">
        <f t="shared" si="7"/>
        <v>January</v>
      </c>
    </row>
    <row r="506" spans="1:6" x14ac:dyDescent="0.15">
      <c r="A506" t="s">
        <v>209</v>
      </c>
      <c r="B506" t="s">
        <v>62</v>
      </c>
      <c r="C506">
        <v>2</v>
      </c>
      <c r="D506">
        <v>2018</v>
      </c>
      <c r="E506">
        <v>35</v>
      </c>
      <c r="F506" t="str">
        <f t="shared" si="7"/>
        <v>February</v>
      </c>
    </row>
    <row r="507" spans="1:6" x14ac:dyDescent="0.15">
      <c r="A507" t="s">
        <v>209</v>
      </c>
      <c r="B507" t="s">
        <v>62</v>
      </c>
      <c r="C507">
        <v>3</v>
      </c>
      <c r="D507">
        <v>2018</v>
      </c>
      <c r="E507">
        <v>41</v>
      </c>
      <c r="F507" t="str">
        <f t="shared" si="7"/>
        <v>March</v>
      </c>
    </row>
    <row r="508" spans="1:6" x14ac:dyDescent="0.15">
      <c r="A508" t="s">
        <v>209</v>
      </c>
      <c r="B508" t="s">
        <v>62</v>
      </c>
      <c r="C508">
        <v>4</v>
      </c>
      <c r="D508">
        <v>2018</v>
      </c>
      <c r="E508">
        <v>60</v>
      </c>
      <c r="F508" t="str">
        <f t="shared" si="7"/>
        <v>April</v>
      </c>
    </row>
    <row r="509" spans="1:6" x14ac:dyDescent="0.15">
      <c r="A509" t="s">
        <v>209</v>
      </c>
      <c r="B509" t="s">
        <v>62</v>
      </c>
      <c r="C509">
        <v>5</v>
      </c>
      <c r="D509">
        <v>2018</v>
      </c>
      <c r="E509">
        <v>57</v>
      </c>
      <c r="F509" t="str">
        <f t="shared" si="7"/>
        <v>May</v>
      </c>
    </row>
    <row r="510" spans="1:6" x14ac:dyDescent="0.15">
      <c r="A510" t="s">
        <v>209</v>
      </c>
      <c r="B510" t="s">
        <v>62</v>
      </c>
      <c r="C510">
        <v>6</v>
      </c>
      <c r="D510">
        <v>2018</v>
      </c>
      <c r="E510">
        <v>37</v>
      </c>
      <c r="F510" t="str">
        <f t="shared" si="7"/>
        <v>June</v>
      </c>
    </row>
    <row r="511" spans="1:6" x14ac:dyDescent="0.15">
      <c r="A511" t="s">
        <v>209</v>
      </c>
      <c r="B511" t="s">
        <v>62</v>
      </c>
      <c r="C511">
        <v>7</v>
      </c>
      <c r="D511">
        <v>2018</v>
      </c>
      <c r="E511">
        <v>62</v>
      </c>
      <c r="F511" t="str">
        <f t="shared" si="7"/>
        <v>July</v>
      </c>
    </row>
    <row r="512" spans="1:6" x14ac:dyDescent="0.15">
      <c r="A512" t="s">
        <v>209</v>
      </c>
      <c r="B512" t="s">
        <v>62</v>
      </c>
      <c r="C512">
        <v>8</v>
      </c>
      <c r="D512">
        <v>2018</v>
      </c>
      <c r="E512">
        <v>44</v>
      </c>
      <c r="F512" t="str">
        <f t="shared" si="7"/>
        <v>August</v>
      </c>
    </row>
    <row r="513" spans="1:6" x14ac:dyDescent="0.15">
      <c r="A513" t="s">
        <v>209</v>
      </c>
      <c r="B513" t="s">
        <v>62</v>
      </c>
      <c r="C513">
        <v>9</v>
      </c>
      <c r="D513">
        <v>2018</v>
      </c>
      <c r="E513">
        <v>57</v>
      </c>
      <c r="F513" t="str">
        <f t="shared" si="7"/>
        <v>September</v>
      </c>
    </row>
    <row r="514" spans="1:6" x14ac:dyDescent="0.15">
      <c r="A514" t="s">
        <v>209</v>
      </c>
      <c r="B514" t="s">
        <v>62</v>
      </c>
      <c r="C514">
        <v>10</v>
      </c>
      <c r="D514">
        <v>2018</v>
      </c>
      <c r="E514">
        <v>47</v>
      </c>
      <c r="F514" t="str">
        <f t="shared" ref="F514:F577" si="8">TEXT(DATE(2000,C514,1),"MMMM")</f>
        <v>October</v>
      </c>
    </row>
    <row r="515" spans="1:6" x14ac:dyDescent="0.15">
      <c r="A515" t="s">
        <v>209</v>
      </c>
      <c r="B515" t="s">
        <v>62</v>
      </c>
      <c r="C515">
        <v>11</v>
      </c>
      <c r="D515">
        <v>2018</v>
      </c>
      <c r="E515">
        <v>22</v>
      </c>
      <c r="F515" t="str">
        <f t="shared" si="8"/>
        <v>November</v>
      </c>
    </row>
    <row r="516" spans="1:6" x14ac:dyDescent="0.15">
      <c r="A516" t="s">
        <v>209</v>
      </c>
      <c r="B516" t="s">
        <v>62</v>
      </c>
      <c r="C516">
        <v>12</v>
      </c>
      <c r="D516">
        <v>2018</v>
      </c>
      <c r="E516">
        <v>39</v>
      </c>
      <c r="F516" t="str">
        <f t="shared" si="8"/>
        <v>December</v>
      </c>
    </row>
    <row r="517" spans="1:6" x14ac:dyDescent="0.15">
      <c r="A517" t="s">
        <v>209</v>
      </c>
      <c r="B517" t="s">
        <v>62</v>
      </c>
      <c r="C517">
        <v>1</v>
      </c>
      <c r="D517">
        <v>2019</v>
      </c>
      <c r="E517">
        <v>44</v>
      </c>
      <c r="F517" t="str">
        <f t="shared" si="8"/>
        <v>January</v>
      </c>
    </row>
    <row r="518" spans="1:6" x14ac:dyDescent="0.15">
      <c r="A518" t="s">
        <v>209</v>
      </c>
      <c r="B518" t="s">
        <v>62</v>
      </c>
      <c r="C518">
        <v>2</v>
      </c>
      <c r="D518">
        <v>2019</v>
      </c>
      <c r="E518">
        <v>65</v>
      </c>
      <c r="F518" t="str">
        <f t="shared" si="8"/>
        <v>February</v>
      </c>
    </row>
    <row r="519" spans="1:6" x14ac:dyDescent="0.15">
      <c r="A519" t="s">
        <v>209</v>
      </c>
      <c r="B519" t="s">
        <v>62</v>
      </c>
      <c r="C519">
        <v>3</v>
      </c>
      <c r="D519">
        <v>2019</v>
      </c>
      <c r="E519">
        <v>53</v>
      </c>
      <c r="F519" t="str">
        <f t="shared" si="8"/>
        <v>March</v>
      </c>
    </row>
    <row r="520" spans="1:6" x14ac:dyDescent="0.15">
      <c r="A520" t="s">
        <v>209</v>
      </c>
      <c r="B520" t="s">
        <v>62</v>
      </c>
      <c r="C520">
        <v>4</v>
      </c>
      <c r="D520">
        <v>2019</v>
      </c>
      <c r="E520">
        <v>90</v>
      </c>
      <c r="F520" t="str">
        <f t="shared" si="8"/>
        <v>April</v>
      </c>
    </row>
    <row r="521" spans="1:6" x14ac:dyDescent="0.15">
      <c r="A521" t="s">
        <v>209</v>
      </c>
      <c r="B521" t="s">
        <v>62</v>
      </c>
      <c r="C521">
        <v>5</v>
      </c>
      <c r="D521">
        <v>2019</v>
      </c>
      <c r="E521">
        <v>81</v>
      </c>
      <c r="F521" t="str">
        <f t="shared" si="8"/>
        <v>May</v>
      </c>
    </row>
    <row r="522" spans="1:6" x14ac:dyDescent="0.15">
      <c r="A522" t="s">
        <v>209</v>
      </c>
      <c r="B522" t="s">
        <v>62</v>
      </c>
      <c r="C522">
        <v>6</v>
      </c>
      <c r="D522">
        <v>2019</v>
      </c>
      <c r="E522">
        <v>66</v>
      </c>
      <c r="F522" t="str">
        <f t="shared" si="8"/>
        <v>June</v>
      </c>
    </row>
    <row r="523" spans="1:6" x14ac:dyDescent="0.15">
      <c r="A523" t="s">
        <v>209</v>
      </c>
      <c r="B523" t="s">
        <v>62</v>
      </c>
      <c r="C523">
        <v>7</v>
      </c>
      <c r="D523">
        <v>2019</v>
      </c>
      <c r="E523">
        <v>83</v>
      </c>
      <c r="F523" t="str">
        <f t="shared" si="8"/>
        <v>July</v>
      </c>
    </row>
    <row r="524" spans="1:6" x14ac:dyDescent="0.15">
      <c r="A524" t="s">
        <v>209</v>
      </c>
      <c r="B524" t="s">
        <v>62</v>
      </c>
      <c r="C524">
        <v>8</v>
      </c>
      <c r="D524">
        <v>2019</v>
      </c>
      <c r="E524">
        <v>105</v>
      </c>
      <c r="F524" t="str">
        <f t="shared" si="8"/>
        <v>August</v>
      </c>
    </row>
    <row r="525" spans="1:6" x14ac:dyDescent="0.15">
      <c r="A525" t="s">
        <v>209</v>
      </c>
      <c r="B525" t="s">
        <v>62</v>
      </c>
      <c r="C525">
        <v>9</v>
      </c>
      <c r="D525">
        <v>2019</v>
      </c>
      <c r="E525">
        <v>156</v>
      </c>
      <c r="F525" t="str">
        <f t="shared" si="8"/>
        <v>September</v>
      </c>
    </row>
    <row r="526" spans="1:6" x14ac:dyDescent="0.15">
      <c r="A526" t="s">
        <v>210</v>
      </c>
      <c r="B526" t="s">
        <v>61</v>
      </c>
      <c r="C526">
        <v>1</v>
      </c>
      <c r="D526">
        <v>2016</v>
      </c>
      <c r="E526">
        <v>119</v>
      </c>
      <c r="F526" t="str">
        <f t="shared" si="8"/>
        <v>January</v>
      </c>
    </row>
    <row r="527" spans="1:6" x14ac:dyDescent="0.15">
      <c r="A527" t="s">
        <v>210</v>
      </c>
      <c r="B527" t="s">
        <v>61</v>
      </c>
      <c r="C527">
        <v>2</v>
      </c>
      <c r="D527">
        <v>2016</v>
      </c>
      <c r="E527">
        <v>63</v>
      </c>
      <c r="F527" t="str">
        <f t="shared" si="8"/>
        <v>February</v>
      </c>
    </row>
    <row r="528" spans="1:6" x14ac:dyDescent="0.15">
      <c r="A528" t="s">
        <v>210</v>
      </c>
      <c r="B528" t="s">
        <v>61</v>
      </c>
      <c r="C528">
        <v>3</v>
      </c>
      <c r="D528">
        <v>2016</v>
      </c>
      <c r="E528">
        <v>83</v>
      </c>
      <c r="F528" t="str">
        <f t="shared" si="8"/>
        <v>March</v>
      </c>
    </row>
    <row r="529" spans="1:6" x14ac:dyDescent="0.15">
      <c r="A529" t="s">
        <v>210</v>
      </c>
      <c r="B529" t="s">
        <v>61</v>
      </c>
      <c r="C529">
        <v>4</v>
      </c>
      <c r="D529">
        <v>2016</v>
      </c>
      <c r="E529">
        <v>138</v>
      </c>
      <c r="F529" t="str">
        <f t="shared" si="8"/>
        <v>April</v>
      </c>
    </row>
    <row r="530" spans="1:6" x14ac:dyDescent="0.15">
      <c r="A530" t="s">
        <v>210</v>
      </c>
      <c r="B530" t="s">
        <v>61</v>
      </c>
      <c r="C530">
        <v>5</v>
      </c>
      <c r="D530">
        <v>2016</v>
      </c>
      <c r="E530">
        <v>144</v>
      </c>
      <c r="F530" t="str">
        <f t="shared" si="8"/>
        <v>May</v>
      </c>
    </row>
    <row r="531" spans="1:6" x14ac:dyDescent="0.15">
      <c r="A531" t="s">
        <v>210</v>
      </c>
      <c r="B531" t="s">
        <v>61</v>
      </c>
      <c r="C531">
        <v>6</v>
      </c>
      <c r="D531">
        <v>2016</v>
      </c>
      <c r="E531">
        <v>72</v>
      </c>
      <c r="F531" t="str">
        <f t="shared" si="8"/>
        <v>June</v>
      </c>
    </row>
    <row r="532" spans="1:6" x14ac:dyDescent="0.15">
      <c r="A532" t="s">
        <v>210</v>
      </c>
      <c r="B532" t="s">
        <v>61</v>
      </c>
      <c r="C532">
        <v>7</v>
      </c>
      <c r="D532">
        <v>2016</v>
      </c>
      <c r="E532">
        <v>134</v>
      </c>
      <c r="F532" t="str">
        <f t="shared" si="8"/>
        <v>July</v>
      </c>
    </row>
    <row r="533" spans="1:6" x14ac:dyDescent="0.15">
      <c r="A533" t="s">
        <v>210</v>
      </c>
      <c r="B533" t="s">
        <v>61</v>
      </c>
      <c r="C533">
        <v>8</v>
      </c>
      <c r="D533">
        <v>2016</v>
      </c>
      <c r="E533">
        <v>290</v>
      </c>
      <c r="F533" t="str">
        <f t="shared" si="8"/>
        <v>August</v>
      </c>
    </row>
    <row r="534" spans="1:6" x14ac:dyDescent="0.15">
      <c r="A534" t="s">
        <v>210</v>
      </c>
      <c r="B534" t="s">
        <v>61</v>
      </c>
      <c r="C534">
        <v>9</v>
      </c>
      <c r="D534">
        <v>2016</v>
      </c>
      <c r="E534">
        <v>254</v>
      </c>
      <c r="F534" t="str">
        <f t="shared" si="8"/>
        <v>September</v>
      </c>
    </row>
    <row r="535" spans="1:6" x14ac:dyDescent="0.15">
      <c r="A535" t="s">
        <v>210</v>
      </c>
      <c r="B535" t="s">
        <v>61</v>
      </c>
      <c r="C535">
        <v>10</v>
      </c>
      <c r="D535">
        <v>2016</v>
      </c>
      <c r="E535">
        <v>264</v>
      </c>
      <c r="F535" t="str">
        <f t="shared" si="8"/>
        <v>October</v>
      </c>
    </row>
    <row r="536" spans="1:6" x14ac:dyDescent="0.15">
      <c r="A536" t="s">
        <v>210</v>
      </c>
      <c r="B536" t="s">
        <v>61</v>
      </c>
      <c r="C536">
        <v>11</v>
      </c>
      <c r="D536">
        <v>2016</v>
      </c>
      <c r="E536">
        <v>223</v>
      </c>
      <c r="F536" t="str">
        <f t="shared" si="8"/>
        <v>November</v>
      </c>
    </row>
    <row r="537" spans="1:6" x14ac:dyDescent="0.15">
      <c r="A537" t="s">
        <v>210</v>
      </c>
      <c r="B537" t="s">
        <v>61</v>
      </c>
      <c r="C537">
        <v>12</v>
      </c>
      <c r="D537">
        <v>2016</v>
      </c>
      <c r="E537">
        <v>143</v>
      </c>
      <c r="F537" t="str">
        <f t="shared" si="8"/>
        <v>December</v>
      </c>
    </row>
    <row r="538" spans="1:6" x14ac:dyDescent="0.15">
      <c r="A538" t="s">
        <v>210</v>
      </c>
      <c r="B538" t="s">
        <v>61</v>
      </c>
      <c r="C538">
        <v>1</v>
      </c>
      <c r="D538">
        <v>2017</v>
      </c>
      <c r="E538">
        <v>127</v>
      </c>
      <c r="F538" t="str">
        <f t="shared" si="8"/>
        <v>January</v>
      </c>
    </row>
    <row r="539" spans="1:6" x14ac:dyDescent="0.15">
      <c r="A539" t="s">
        <v>210</v>
      </c>
      <c r="B539" t="s">
        <v>61</v>
      </c>
      <c r="C539">
        <v>2</v>
      </c>
      <c r="D539">
        <v>2017</v>
      </c>
      <c r="E539">
        <v>118</v>
      </c>
      <c r="F539" t="str">
        <f t="shared" si="8"/>
        <v>February</v>
      </c>
    </row>
    <row r="540" spans="1:6" x14ac:dyDescent="0.15">
      <c r="A540" t="s">
        <v>210</v>
      </c>
      <c r="B540" t="s">
        <v>61</v>
      </c>
      <c r="C540">
        <v>3</v>
      </c>
      <c r="D540">
        <v>2017</v>
      </c>
      <c r="E540">
        <v>138</v>
      </c>
      <c r="F540" t="str">
        <f t="shared" si="8"/>
        <v>March</v>
      </c>
    </row>
    <row r="541" spans="1:6" x14ac:dyDescent="0.15">
      <c r="A541" t="s">
        <v>210</v>
      </c>
      <c r="B541" t="s">
        <v>61</v>
      </c>
      <c r="C541">
        <v>4</v>
      </c>
      <c r="D541">
        <v>2017</v>
      </c>
      <c r="E541">
        <v>154</v>
      </c>
      <c r="F541" t="str">
        <f t="shared" si="8"/>
        <v>April</v>
      </c>
    </row>
    <row r="542" spans="1:6" x14ac:dyDescent="0.15">
      <c r="A542" t="s">
        <v>210</v>
      </c>
      <c r="B542" t="s">
        <v>61</v>
      </c>
      <c r="C542">
        <v>5</v>
      </c>
      <c r="D542">
        <v>2017</v>
      </c>
      <c r="E542">
        <v>144</v>
      </c>
      <c r="F542" t="str">
        <f t="shared" si="8"/>
        <v>May</v>
      </c>
    </row>
    <row r="543" spans="1:6" x14ac:dyDescent="0.15">
      <c r="A543" t="s">
        <v>210</v>
      </c>
      <c r="B543" t="s">
        <v>61</v>
      </c>
      <c r="C543">
        <v>6</v>
      </c>
      <c r="D543">
        <v>2017</v>
      </c>
      <c r="E543">
        <v>131</v>
      </c>
      <c r="F543" t="str">
        <f t="shared" si="8"/>
        <v>June</v>
      </c>
    </row>
    <row r="544" spans="1:6" x14ac:dyDescent="0.15">
      <c r="A544" t="s">
        <v>210</v>
      </c>
      <c r="B544" t="s">
        <v>61</v>
      </c>
      <c r="C544">
        <v>7</v>
      </c>
      <c r="D544">
        <v>2017</v>
      </c>
      <c r="E544">
        <v>163</v>
      </c>
      <c r="F544" t="str">
        <f t="shared" si="8"/>
        <v>July</v>
      </c>
    </row>
    <row r="545" spans="1:6" x14ac:dyDescent="0.15">
      <c r="A545" t="s">
        <v>210</v>
      </c>
      <c r="B545" t="s">
        <v>61</v>
      </c>
      <c r="C545">
        <v>8</v>
      </c>
      <c r="D545">
        <v>2017</v>
      </c>
      <c r="E545">
        <v>239</v>
      </c>
      <c r="F545" t="str">
        <f t="shared" si="8"/>
        <v>August</v>
      </c>
    </row>
    <row r="546" spans="1:6" x14ac:dyDescent="0.15">
      <c r="A546" t="s">
        <v>210</v>
      </c>
      <c r="B546" t="s">
        <v>61</v>
      </c>
      <c r="C546">
        <v>9</v>
      </c>
      <c r="D546">
        <v>2017</v>
      </c>
      <c r="E546">
        <v>293</v>
      </c>
      <c r="F546" t="str">
        <f t="shared" si="8"/>
        <v>September</v>
      </c>
    </row>
    <row r="547" spans="1:6" x14ac:dyDescent="0.15">
      <c r="A547" t="s">
        <v>210</v>
      </c>
      <c r="B547" t="s">
        <v>61</v>
      </c>
      <c r="C547">
        <v>10</v>
      </c>
      <c r="D547">
        <v>2017</v>
      </c>
      <c r="E547">
        <v>236</v>
      </c>
      <c r="F547" t="str">
        <f t="shared" si="8"/>
        <v>October</v>
      </c>
    </row>
    <row r="548" spans="1:6" x14ac:dyDescent="0.15">
      <c r="A548" t="s">
        <v>210</v>
      </c>
      <c r="B548" t="s">
        <v>61</v>
      </c>
      <c r="C548">
        <v>11</v>
      </c>
      <c r="D548">
        <v>2017</v>
      </c>
      <c r="E548">
        <v>359</v>
      </c>
      <c r="F548" t="str">
        <f t="shared" si="8"/>
        <v>November</v>
      </c>
    </row>
    <row r="549" spans="1:6" x14ac:dyDescent="0.15">
      <c r="A549" t="s">
        <v>210</v>
      </c>
      <c r="B549" t="s">
        <v>61</v>
      </c>
      <c r="C549">
        <v>12</v>
      </c>
      <c r="D549">
        <v>2017</v>
      </c>
      <c r="E549">
        <v>226</v>
      </c>
      <c r="F549" t="str">
        <f t="shared" si="8"/>
        <v>December</v>
      </c>
    </row>
    <row r="550" spans="1:6" x14ac:dyDescent="0.15">
      <c r="A550" t="s">
        <v>210</v>
      </c>
      <c r="B550" t="s">
        <v>61</v>
      </c>
      <c r="C550">
        <v>1</v>
      </c>
      <c r="D550">
        <v>2018</v>
      </c>
      <c r="E550">
        <v>274</v>
      </c>
      <c r="F550" t="str">
        <f t="shared" si="8"/>
        <v>January</v>
      </c>
    </row>
    <row r="551" spans="1:6" x14ac:dyDescent="0.15">
      <c r="A551" t="s">
        <v>210</v>
      </c>
      <c r="B551" t="s">
        <v>61</v>
      </c>
      <c r="C551">
        <v>2</v>
      </c>
      <c r="D551">
        <v>2018</v>
      </c>
      <c r="E551">
        <v>170</v>
      </c>
      <c r="F551" t="str">
        <f t="shared" si="8"/>
        <v>February</v>
      </c>
    </row>
    <row r="552" spans="1:6" x14ac:dyDescent="0.15">
      <c r="A552" t="s">
        <v>210</v>
      </c>
      <c r="B552" t="s">
        <v>61</v>
      </c>
      <c r="C552">
        <v>3</v>
      </c>
      <c r="D552">
        <v>2018</v>
      </c>
      <c r="E552">
        <v>155</v>
      </c>
      <c r="F552" t="str">
        <f t="shared" si="8"/>
        <v>March</v>
      </c>
    </row>
    <row r="553" spans="1:6" x14ac:dyDescent="0.15">
      <c r="A553" t="s">
        <v>210</v>
      </c>
      <c r="B553" t="s">
        <v>61</v>
      </c>
      <c r="C553">
        <v>4</v>
      </c>
      <c r="D553">
        <v>2018</v>
      </c>
      <c r="E553">
        <v>178</v>
      </c>
      <c r="F553" t="str">
        <f t="shared" si="8"/>
        <v>April</v>
      </c>
    </row>
    <row r="554" spans="1:6" x14ac:dyDescent="0.15">
      <c r="A554" t="s">
        <v>210</v>
      </c>
      <c r="B554" t="s">
        <v>61</v>
      </c>
      <c r="C554">
        <v>5</v>
      </c>
      <c r="D554">
        <v>2018</v>
      </c>
      <c r="E554">
        <v>122</v>
      </c>
      <c r="F554" t="str">
        <f t="shared" si="8"/>
        <v>May</v>
      </c>
    </row>
    <row r="555" spans="1:6" x14ac:dyDescent="0.15">
      <c r="A555" t="s">
        <v>210</v>
      </c>
      <c r="B555" t="s">
        <v>61</v>
      </c>
      <c r="C555">
        <v>6</v>
      </c>
      <c r="D555">
        <v>2018</v>
      </c>
      <c r="E555">
        <v>98</v>
      </c>
      <c r="F555" t="str">
        <f t="shared" si="8"/>
        <v>June</v>
      </c>
    </row>
    <row r="556" spans="1:6" x14ac:dyDescent="0.15">
      <c r="A556" t="s">
        <v>210</v>
      </c>
      <c r="B556" t="s">
        <v>61</v>
      </c>
      <c r="C556">
        <v>7</v>
      </c>
      <c r="D556">
        <v>2018</v>
      </c>
      <c r="E556">
        <v>75</v>
      </c>
      <c r="F556" t="str">
        <f t="shared" si="8"/>
        <v>July</v>
      </c>
    </row>
    <row r="557" spans="1:6" x14ac:dyDescent="0.15">
      <c r="A557" t="s">
        <v>210</v>
      </c>
      <c r="B557" t="s">
        <v>61</v>
      </c>
      <c r="C557">
        <v>8</v>
      </c>
      <c r="D557">
        <v>2018</v>
      </c>
      <c r="E557">
        <v>77</v>
      </c>
      <c r="F557" t="str">
        <f t="shared" si="8"/>
        <v>August</v>
      </c>
    </row>
    <row r="558" spans="1:6" x14ac:dyDescent="0.15">
      <c r="A558" t="s">
        <v>210</v>
      </c>
      <c r="B558" t="s">
        <v>61</v>
      </c>
      <c r="C558">
        <v>9</v>
      </c>
      <c r="D558">
        <v>2018</v>
      </c>
      <c r="E558">
        <v>70</v>
      </c>
      <c r="F558" t="str">
        <f t="shared" si="8"/>
        <v>September</v>
      </c>
    </row>
    <row r="559" spans="1:6" x14ac:dyDescent="0.15">
      <c r="A559" t="s">
        <v>210</v>
      </c>
      <c r="B559" t="s">
        <v>61</v>
      </c>
      <c r="C559">
        <v>10</v>
      </c>
      <c r="D559">
        <v>2018</v>
      </c>
      <c r="E559">
        <v>97</v>
      </c>
      <c r="F559" t="str">
        <f t="shared" si="8"/>
        <v>October</v>
      </c>
    </row>
    <row r="560" spans="1:6" x14ac:dyDescent="0.15">
      <c r="A560" t="s">
        <v>210</v>
      </c>
      <c r="B560" t="s">
        <v>61</v>
      </c>
      <c r="C560">
        <v>11</v>
      </c>
      <c r="D560">
        <v>2018</v>
      </c>
      <c r="E560">
        <v>105</v>
      </c>
      <c r="F560" t="str">
        <f t="shared" si="8"/>
        <v>November</v>
      </c>
    </row>
    <row r="561" spans="1:6" x14ac:dyDescent="0.15">
      <c r="A561" t="s">
        <v>210</v>
      </c>
      <c r="B561" t="s">
        <v>61</v>
      </c>
      <c r="C561">
        <v>12</v>
      </c>
      <c r="D561">
        <v>2018</v>
      </c>
      <c r="E561">
        <v>159</v>
      </c>
      <c r="F561" t="str">
        <f t="shared" si="8"/>
        <v>December</v>
      </c>
    </row>
    <row r="562" spans="1:6" x14ac:dyDescent="0.15">
      <c r="A562" t="s">
        <v>210</v>
      </c>
      <c r="B562" t="s">
        <v>61</v>
      </c>
      <c r="C562">
        <v>1</v>
      </c>
      <c r="D562">
        <v>2019</v>
      </c>
      <c r="E562">
        <v>162</v>
      </c>
      <c r="F562" t="str">
        <f t="shared" si="8"/>
        <v>January</v>
      </c>
    </row>
    <row r="563" spans="1:6" x14ac:dyDescent="0.15">
      <c r="A563" t="s">
        <v>210</v>
      </c>
      <c r="B563" t="s">
        <v>61</v>
      </c>
      <c r="C563">
        <v>2</v>
      </c>
      <c r="D563">
        <v>2019</v>
      </c>
      <c r="E563">
        <v>125</v>
      </c>
      <c r="F563" t="str">
        <f t="shared" si="8"/>
        <v>February</v>
      </c>
    </row>
    <row r="564" spans="1:6" x14ac:dyDescent="0.15">
      <c r="A564" t="s">
        <v>210</v>
      </c>
      <c r="B564" t="s">
        <v>61</v>
      </c>
      <c r="C564">
        <v>3</v>
      </c>
      <c r="D564">
        <v>2019</v>
      </c>
      <c r="E564">
        <v>59</v>
      </c>
      <c r="F564" t="str">
        <f t="shared" si="8"/>
        <v>March</v>
      </c>
    </row>
    <row r="565" spans="1:6" x14ac:dyDescent="0.15">
      <c r="A565" t="s">
        <v>210</v>
      </c>
      <c r="B565" t="s">
        <v>61</v>
      </c>
      <c r="C565">
        <v>4</v>
      </c>
      <c r="D565">
        <v>2019</v>
      </c>
      <c r="E565">
        <v>41</v>
      </c>
      <c r="F565" t="str">
        <f t="shared" si="8"/>
        <v>April</v>
      </c>
    </row>
    <row r="566" spans="1:6" x14ac:dyDescent="0.15">
      <c r="A566" t="s">
        <v>210</v>
      </c>
      <c r="B566" t="s">
        <v>61</v>
      </c>
      <c r="C566">
        <v>5</v>
      </c>
      <c r="D566">
        <v>2019</v>
      </c>
      <c r="E566">
        <v>78</v>
      </c>
      <c r="F566" t="str">
        <f t="shared" si="8"/>
        <v>May</v>
      </c>
    </row>
    <row r="567" spans="1:6" x14ac:dyDescent="0.15">
      <c r="A567" t="s">
        <v>210</v>
      </c>
      <c r="B567" t="s">
        <v>61</v>
      </c>
      <c r="C567">
        <v>6</v>
      </c>
      <c r="D567">
        <v>2019</v>
      </c>
      <c r="E567">
        <v>49</v>
      </c>
      <c r="F567" t="str">
        <f t="shared" si="8"/>
        <v>June</v>
      </c>
    </row>
    <row r="568" spans="1:6" x14ac:dyDescent="0.15">
      <c r="A568" t="s">
        <v>210</v>
      </c>
      <c r="B568" t="s">
        <v>61</v>
      </c>
      <c r="C568">
        <v>7</v>
      </c>
      <c r="D568">
        <v>2019</v>
      </c>
      <c r="E568">
        <v>66</v>
      </c>
      <c r="F568" t="str">
        <f t="shared" si="8"/>
        <v>July</v>
      </c>
    </row>
    <row r="569" spans="1:6" x14ac:dyDescent="0.15">
      <c r="A569" t="s">
        <v>210</v>
      </c>
      <c r="B569" t="s">
        <v>61</v>
      </c>
      <c r="C569">
        <v>8</v>
      </c>
      <c r="D569">
        <v>2019</v>
      </c>
      <c r="E569">
        <v>62</v>
      </c>
      <c r="F569" t="str">
        <f t="shared" si="8"/>
        <v>August</v>
      </c>
    </row>
    <row r="570" spans="1:6" x14ac:dyDescent="0.15">
      <c r="A570" t="s">
        <v>210</v>
      </c>
      <c r="B570" t="s">
        <v>61</v>
      </c>
      <c r="C570">
        <v>9</v>
      </c>
      <c r="D570">
        <v>2019</v>
      </c>
      <c r="E570">
        <v>115</v>
      </c>
      <c r="F570" t="str">
        <f t="shared" si="8"/>
        <v>September</v>
      </c>
    </row>
    <row r="571" spans="1:6" x14ac:dyDescent="0.15">
      <c r="A571" t="s">
        <v>225</v>
      </c>
      <c r="B571" t="s">
        <v>92</v>
      </c>
      <c r="C571">
        <v>1</v>
      </c>
      <c r="D571">
        <v>2018</v>
      </c>
      <c r="E571">
        <v>15</v>
      </c>
      <c r="F571" t="str">
        <f t="shared" si="8"/>
        <v>January</v>
      </c>
    </row>
    <row r="572" spans="1:6" x14ac:dyDescent="0.15">
      <c r="A572" t="s">
        <v>225</v>
      </c>
      <c r="B572" t="s">
        <v>92</v>
      </c>
      <c r="C572">
        <v>2</v>
      </c>
      <c r="D572">
        <v>2018</v>
      </c>
      <c r="E572">
        <v>3</v>
      </c>
      <c r="F572" t="str">
        <f t="shared" si="8"/>
        <v>February</v>
      </c>
    </row>
    <row r="573" spans="1:6" x14ac:dyDescent="0.15">
      <c r="A573" t="s">
        <v>225</v>
      </c>
      <c r="B573" t="s">
        <v>92</v>
      </c>
      <c r="C573">
        <v>3</v>
      </c>
      <c r="D573">
        <v>2018</v>
      </c>
      <c r="E573">
        <v>7</v>
      </c>
      <c r="F573" t="str">
        <f t="shared" si="8"/>
        <v>March</v>
      </c>
    </row>
    <row r="574" spans="1:6" x14ac:dyDescent="0.15">
      <c r="A574" t="s">
        <v>225</v>
      </c>
      <c r="B574" t="s">
        <v>92</v>
      </c>
      <c r="C574">
        <v>4</v>
      </c>
      <c r="D574">
        <v>2018</v>
      </c>
      <c r="E574">
        <v>1</v>
      </c>
      <c r="F574" t="str">
        <f t="shared" si="8"/>
        <v>April</v>
      </c>
    </row>
    <row r="575" spans="1:6" x14ac:dyDescent="0.15">
      <c r="A575" t="s">
        <v>225</v>
      </c>
      <c r="B575" t="s">
        <v>92</v>
      </c>
      <c r="C575">
        <v>5</v>
      </c>
      <c r="D575">
        <v>2018</v>
      </c>
      <c r="E575">
        <v>8</v>
      </c>
      <c r="F575" t="str">
        <f t="shared" si="8"/>
        <v>May</v>
      </c>
    </row>
    <row r="576" spans="1:6" x14ac:dyDescent="0.15">
      <c r="A576" t="s">
        <v>225</v>
      </c>
      <c r="B576" t="s">
        <v>92</v>
      </c>
      <c r="C576">
        <v>6</v>
      </c>
      <c r="D576">
        <v>2018</v>
      </c>
      <c r="E576">
        <v>45</v>
      </c>
      <c r="F576" t="str">
        <f t="shared" si="8"/>
        <v>June</v>
      </c>
    </row>
    <row r="577" spans="1:6" x14ac:dyDescent="0.15">
      <c r="A577" t="s">
        <v>225</v>
      </c>
      <c r="B577" t="s">
        <v>92</v>
      </c>
      <c r="C577">
        <v>7</v>
      </c>
      <c r="D577">
        <v>2018</v>
      </c>
      <c r="E577">
        <v>28</v>
      </c>
      <c r="F577" t="str">
        <f t="shared" si="8"/>
        <v>July</v>
      </c>
    </row>
    <row r="578" spans="1:6" x14ac:dyDescent="0.15">
      <c r="A578" t="s">
        <v>225</v>
      </c>
      <c r="B578" t="s">
        <v>92</v>
      </c>
      <c r="C578">
        <v>8</v>
      </c>
      <c r="D578">
        <v>2018</v>
      </c>
      <c r="E578">
        <v>16</v>
      </c>
      <c r="F578" t="str">
        <f t="shared" ref="F578:F641" si="9">TEXT(DATE(2000,C578,1),"MMMM")</f>
        <v>August</v>
      </c>
    </row>
    <row r="579" spans="1:6" x14ac:dyDescent="0.15">
      <c r="A579" t="s">
        <v>225</v>
      </c>
      <c r="B579" t="s">
        <v>92</v>
      </c>
      <c r="C579">
        <v>9</v>
      </c>
      <c r="D579">
        <v>2018</v>
      </c>
      <c r="E579">
        <v>20</v>
      </c>
      <c r="F579" t="str">
        <f t="shared" si="9"/>
        <v>September</v>
      </c>
    </row>
    <row r="580" spans="1:6" x14ac:dyDescent="0.15">
      <c r="A580" t="s">
        <v>225</v>
      </c>
      <c r="B580" t="s">
        <v>92</v>
      </c>
      <c r="C580">
        <v>10</v>
      </c>
      <c r="D580">
        <v>2018</v>
      </c>
      <c r="E580">
        <v>25</v>
      </c>
      <c r="F580" t="str">
        <f t="shared" si="9"/>
        <v>October</v>
      </c>
    </row>
    <row r="581" spans="1:6" x14ac:dyDescent="0.15">
      <c r="A581" t="s">
        <v>225</v>
      </c>
      <c r="B581" t="s">
        <v>92</v>
      </c>
      <c r="C581">
        <v>11</v>
      </c>
      <c r="D581">
        <v>2018</v>
      </c>
      <c r="E581">
        <v>15</v>
      </c>
      <c r="F581" t="str">
        <f t="shared" si="9"/>
        <v>November</v>
      </c>
    </row>
    <row r="582" spans="1:6" x14ac:dyDescent="0.15">
      <c r="A582" t="s">
        <v>225</v>
      </c>
      <c r="B582" t="s">
        <v>92</v>
      </c>
      <c r="C582">
        <v>12</v>
      </c>
      <c r="D582">
        <v>2018</v>
      </c>
      <c r="E582">
        <v>18</v>
      </c>
      <c r="F582" t="str">
        <f t="shared" si="9"/>
        <v>December</v>
      </c>
    </row>
    <row r="583" spans="1:6" x14ac:dyDescent="0.15">
      <c r="A583" t="s">
        <v>225</v>
      </c>
      <c r="B583" t="s">
        <v>92</v>
      </c>
      <c r="C583">
        <v>1</v>
      </c>
      <c r="D583">
        <v>2019</v>
      </c>
      <c r="E583">
        <v>3</v>
      </c>
      <c r="F583" t="str">
        <f t="shared" si="9"/>
        <v>January</v>
      </c>
    </row>
    <row r="584" spans="1:6" x14ac:dyDescent="0.15">
      <c r="A584" t="s">
        <v>226</v>
      </c>
      <c r="B584" t="s">
        <v>63</v>
      </c>
      <c r="C584">
        <v>1</v>
      </c>
      <c r="D584">
        <v>2018</v>
      </c>
      <c r="E584">
        <v>23</v>
      </c>
      <c r="F584" t="str">
        <f t="shared" si="9"/>
        <v>January</v>
      </c>
    </row>
    <row r="585" spans="1:6" x14ac:dyDescent="0.15">
      <c r="A585" t="s">
        <v>226</v>
      </c>
      <c r="B585" t="s">
        <v>63</v>
      </c>
      <c r="C585">
        <v>2</v>
      </c>
      <c r="D585">
        <v>2018</v>
      </c>
      <c r="E585">
        <v>3</v>
      </c>
      <c r="F585" t="str">
        <f t="shared" si="9"/>
        <v>February</v>
      </c>
    </row>
    <row r="586" spans="1:6" x14ac:dyDescent="0.15">
      <c r="A586" t="s">
        <v>226</v>
      </c>
      <c r="B586" t="s">
        <v>63</v>
      </c>
      <c r="C586">
        <v>3</v>
      </c>
      <c r="D586">
        <v>2018</v>
      </c>
      <c r="E586">
        <v>18</v>
      </c>
      <c r="F586" t="str">
        <f t="shared" si="9"/>
        <v>March</v>
      </c>
    </row>
    <row r="587" spans="1:6" x14ac:dyDescent="0.15">
      <c r="A587" t="s">
        <v>226</v>
      </c>
      <c r="B587" t="s">
        <v>63</v>
      </c>
      <c r="C587">
        <v>4</v>
      </c>
      <c r="D587">
        <v>2018</v>
      </c>
      <c r="E587">
        <v>12</v>
      </c>
      <c r="F587" t="str">
        <f t="shared" si="9"/>
        <v>April</v>
      </c>
    </row>
    <row r="588" spans="1:6" x14ac:dyDescent="0.15">
      <c r="A588" t="s">
        <v>226</v>
      </c>
      <c r="B588" t="s">
        <v>63</v>
      </c>
      <c r="C588">
        <v>5</v>
      </c>
      <c r="D588">
        <v>2018</v>
      </c>
      <c r="E588">
        <v>14</v>
      </c>
      <c r="F588" t="str">
        <f t="shared" si="9"/>
        <v>May</v>
      </c>
    </row>
    <row r="589" spans="1:6" x14ac:dyDescent="0.15">
      <c r="A589" t="s">
        <v>226</v>
      </c>
      <c r="B589" t="s">
        <v>63</v>
      </c>
      <c r="C589">
        <v>6</v>
      </c>
      <c r="D589">
        <v>2018</v>
      </c>
      <c r="E589">
        <v>24</v>
      </c>
      <c r="F589" t="str">
        <f t="shared" si="9"/>
        <v>June</v>
      </c>
    </row>
    <row r="590" spans="1:6" x14ac:dyDescent="0.15">
      <c r="A590" t="s">
        <v>226</v>
      </c>
      <c r="B590" t="s">
        <v>63</v>
      </c>
      <c r="C590">
        <v>7</v>
      </c>
      <c r="D590">
        <v>2018</v>
      </c>
      <c r="E590">
        <v>80</v>
      </c>
      <c r="F590" t="str">
        <f t="shared" si="9"/>
        <v>July</v>
      </c>
    </row>
    <row r="591" spans="1:6" x14ac:dyDescent="0.15">
      <c r="A591" t="s">
        <v>226</v>
      </c>
      <c r="B591" t="s">
        <v>63</v>
      </c>
      <c r="C591">
        <v>8</v>
      </c>
      <c r="D591">
        <v>2018</v>
      </c>
      <c r="E591">
        <v>97</v>
      </c>
      <c r="F591" t="str">
        <f t="shared" si="9"/>
        <v>August</v>
      </c>
    </row>
    <row r="592" spans="1:6" x14ac:dyDescent="0.15">
      <c r="A592" t="s">
        <v>226</v>
      </c>
      <c r="B592" t="s">
        <v>63</v>
      </c>
      <c r="C592">
        <v>9</v>
      </c>
      <c r="D592">
        <v>2018</v>
      </c>
      <c r="E592">
        <v>70</v>
      </c>
      <c r="F592" t="str">
        <f t="shared" si="9"/>
        <v>September</v>
      </c>
    </row>
    <row r="593" spans="1:6" x14ac:dyDescent="0.15">
      <c r="A593" t="s">
        <v>226</v>
      </c>
      <c r="B593" t="s">
        <v>63</v>
      </c>
      <c r="C593">
        <v>10</v>
      </c>
      <c r="D593">
        <v>2018</v>
      </c>
      <c r="E593">
        <v>109</v>
      </c>
      <c r="F593" t="str">
        <f t="shared" si="9"/>
        <v>October</v>
      </c>
    </row>
    <row r="594" spans="1:6" x14ac:dyDescent="0.15">
      <c r="A594" t="s">
        <v>226</v>
      </c>
      <c r="B594" t="s">
        <v>63</v>
      </c>
      <c r="C594">
        <v>11</v>
      </c>
      <c r="D594">
        <v>2018</v>
      </c>
      <c r="E594">
        <v>107</v>
      </c>
      <c r="F594" t="str">
        <f t="shared" si="9"/>
        <v>November</v>
      </c>
    </row>
    <row r="595" spans="1:6" x14ac:dyDescent="0.15">
      <c r="A595" t="s">
        <v>226</v>
      </c>
      <c r="B595" t="s">
        <v>63</v>
      </c>
      <c r="C595">
        <v>12</v>
      </c>
      <c r="D595">
        <v>2018</v>
      </c>
      <c r="E595">
        <v>64</v>
      </c>
      <c r="F595" t="str">
        <f t="shared" si="9"/>
        <v>December</v>
      </c>
    </row>
    <row r="596" spans="1:6" x14ac:dyDescent="0.15">
      <c r="A596" t="s">
        <v>226</v>
      </c>
      <c r="B596" t="s">
        <v>63</v>
      </c>
      <c r="C596">
        <v>1</v>
      </c>
      <c r="D596">
        <v>2019</v>
      </c>
      <c r="E596">
        <v>103</v>
      </c>
      <c r="F596" t="str">
        <f t="shared" si="9"/>
        <v>January</v>
      </c>
    </row>
    <row r="597" spans="1:6" x14ac:dyDescent="0.15">
      <c r="A597" t="s">
        <v>226</v>
      </c>
      <c r="B597" t="s">
        <v>63</v>
      </c>
      <c r="C597">
        <v>2</v>
      </c>
      <c r="D597">
        <v>2019</v>
      </c>
      <c r="E597">
        <v>64</v>
      </c>
      <c r="F597" t="str">
        <f t="shared" si="9"/>
        <v>February</v>
      </c>
    </row>
    <row r="598" spans="1:6" x14ac:dyDescent="0.15">
      <c r="A598" t="s">
        <v>226</v>
      </c>
      <c r="B598" t="s">
        <v>63</v>
      </c>
      <c r="C598">
        <v>3</v>
      </c>
      <c r="D598">
        <v>2019</v>
      </c>
      <c r="E598">
        <v>24</v>
      </c>
      <c r="F598" t="str">
        <f t="shared" si="9"/>
        <v>March</v>
      </c>
    </row>
    <row r="599" spans="1:6" x14ac:dyDescent="0.15">
      <c r="A599" t="s">
        <v>226</v>
      </c>
      <c r="B599" t="s">
        <v>63</v>
      </c>
      <c r="C599">
        <v>4</v>
      </c>
      <c r="D599">
        <v>2019</v>
      </c>
      <c r="E599">
        <v>37</v>
      </c>
      <c r="F599" t="str">
        <f t="shared" si="9"/>
        <v>April</v>
      </c>
    </row>
    <row r="600" spans="1:6" x14ac:dyDescent="0.15">
      <c r="A600" t="s">
        <v>226</v>
      </c>
      <c r="B600" t="s">
        <v>63</v>
      </c>
      <c r="C600">
        <v>5</v>
      </c>
      <c r="D600">
        <v>2019</v>
      </c>
      <c r="E600">
        <v>39</v>
      </c>
      <c r="F600" t="str">
        <f t="shared" si="9"/>
        <v>May</v>
      </c>
    </row>
    <row r="601" spans="1:6" x14ac:dyDescent="0.15">
      <c r="A601" t="s">
        <v>226</v>
      </c>
      <c r="B601" t="s">
        <v>63</v>
      </c>
      <c r="C601">
        <v>6</v>
      </c>
      <c r="D601">
        <v>2019</v>
      </c>
      <c r="E601">
        <v>19</v>
      </c>
      <c r="F601" t="str">
        <f t="shared" si="9"/>
        <v>June</v>
      </c>
    </row>
    <row r="602" spans="1:6" x14ac:dyDescent="0.15">
      <c r="A602" t="s">
        <v>226</v>
      </c>
      <c r="B602" t="s">
        <v>63</v>
      </c>
      <c r="C602">
        <v>7</v>
      </c>
      <c r="D602">
        <v>2019</v>
      </c>
      <c r="E602">
        <v>22</v>
      </c>
      <c r="F602" t="str">
        <f t="shared" si="9"/>
        <v>July</v>
      </c>
    </row>
    <row r="603" spans="1:6" x14ac:dyDescent="0.15">
      <c r="A603" t="s">
        <v>226</v>
      </c>
      <c r="B603" t="s">
        <v>63</v>
      </c>
      <c r="C603">
        <v>8</v>
      </c>
      <c r="D603">
        <v>2019</v>
      </c>
      <c r="E603">
        <v>17</v>
      </c>
      <c r="F603" t="str">
        <f t="shared" si="9"/>
        <v>August</v>
      </c>
    </row>
    <row r="604" spans="1:6" x14ac:dyDescent="0.15">
      <c r="A604" t="s">
        <v>226</v>
      </c>
      <c r="B604" t="s">
        <v>63</v>
      </c>
      <c r="C604">
        <v>9</v>
      </c>
      <c r="D604">
        <v>2019</v>
      </c>
      <c r="E604">
        <v>10</v>
      </c>
      <c r="F604" t="str">
        <f t="shared" si="9"/>
        <v>September</v>
      </c>
    </row>
    <row r="605" spans="1:6" x14ac:dyDescent="0.15">
      <c r="A605" t="s">
        <v>213</v>
      </c>
      <c r="B605" t="s">
        <v>56</v>
      </c>
      <c r="C605">
        <v>1</v>
      </c>
      <c r="D605">
        <v>2016</v>
      </c>
      <c r="E605">
        <v>229</v>
      </c>
      <c r="F605" t="str">
        <f t="shared" si="9"/>
        <v>January</v>
      </c>
    </row>
    <row r="606" spans="1:6" x14ac:dyDescent="0.15">
      <c r="A606" t="s">
        <v>213</v>
      </c>
      <c r="B606" t="s">
        <v>56</v>
      </c>
      <c r="C606">
        <v>2</v>
      </c>
      <c r="D606">
        <v>2016</v>
      </c>
      <c r="E606">
        <v>148</v>
      </c>
      <c r="F606" t="str">
        <f t="shared" si="9"/>
        <v>February</v>
      </c>
    </row>
    <row r="607" spans="1:6" x14ac:dyDescent="0.15">
      <c r="A607" t="s">
        <v>213</v>
      </c>
      <c r="B607" t="s">
        <v>56</v>
      </c>
      <c r="C607">
        <v>3</v>
      </c>
      <c r="D607">
        <v>2016</v>
      </c>
      <c r="E607">
        <v>238</v>
      </c>
      <c r="F607" t="str">
        <f t="shared" si="9"/>
        <v>March</v>
      </c>
    </row>
    <row r="608" spans="1:6" x14ac:dyDescent="0.15">
      <c r="A608" t="s">
        <v>213</v>
      </c>
      <c r="B608" t="s">
        <v>56</v>
      </c>
      <c r="C608">
        <v>4</v>
      </c>
      <c r="D608">
        <v>2016</v>
      </c>
      <c r="E608">
        <v>241</v>
      </c>
      <c r="F608" t="str">
        <f t="shared" si="9"/>
        <v>April</v>
      </c>
    </row>
    <row r="609" spans="1:6" x14ac:dyDescent="0.15">
      <c r="A609" t="s">
        <v>213</v>
      </c>
      <c r="B609" t="s">
        <v>56</v>
      </c>
      <c r="C609">
        <v>5</v>
      </c>
      <c r="D609">
        <v>2016</v>
      </c>
      <c r="E609">
        <v>282</v>
      </c>
      <c r="F609" t="str">
        <f t="shared" si="9"/>
        <v>May</v>
      </c>
    </row>
    <row r="610" spans="1:6" x14ac:dyDescent="0.15">
      <c r="A610" t="s">
        <v>213</v>
      </c>
      <c r="B610" t="s">
        <v>56</v>
      </c>
      <c r="C610">
        <v>6</v>
      </c>
      <c r="D610">
        <v>2016</v>
      </c>
      <c r="E610">
        <v>246</v>
      </c>
      <c r="F610" t="str">
        <f t="shared" si="9"/>
        <v>June</v>
      </c>
    </row>
    <row r="611" spans="1:6" x14ac:dyDescent="0.15">
      <c r="A611" t="s">
        <v>213</v>
      </c>
      <c r="B611" t="s">
        <v>56</v>
      </c>
      <c r="C611">
        <v>7</v>
      </c>
      <c r="D611">
        <v>2016</v>
      </c>
      <c r="E611">
        <v>74</v>
      </c>
      <c r="F611" t="str">
        <f t="shared" si="9"/>
        <v>July</v>
      </c>
    </row>
    <row r="612" spans="1:6" x14ac:dyDescent="0.15">
      <c r="A612" t="s">
        <v>213</v>
      </c>
      <c r="B612" t="s">
        <v>56</v>
      </c>
      <c r="C612">
        <v>8</v>
      </c>
      <c r="D612">
        <v>2016</v>
      </c>
      <c r="E612">
        <v>123</v>
      </c>
      <c r="F612" t="str">
        <f t="shared" si="9"/>
        <v>August</v>
      </c>
    </row>
    <row r="613" spans="1:6" x14ac:dyDescent="0.15">
      <c r="A613" t="s">
        <v>213</v>
      </c>
      <c r="B613" t="s">
        <v>56</v>
      </c>
      <c r="C613">
        <v>9</v>
      </c>
      <c r="D613">
        <v>2016</v>
      </c>
      <c r="E613">
        <v>200</v>
      </c>
      <c r="F613" t="str">
        <f t="shared" si="9"/>
        <v>September</v>
      </c>
    </row>
    <row r="614" spans="1:6" x14ac:dyDescent="0.15">
      <c r="A614" t="s">
        <v>213</v>
      </c>
      <c r="B614" t="s">
        <v>56</v>
      </c>
      <c r="C614">
        <v>10</v>
      </c>
      <c r="D614">
        <v>2016</v>
      </c>
      <c r="E614">
        <v>279</v>
      </c>
      <c r="F614" t="str">
        <f t="shared" si="9"/>
        <v>October</v>
      </c>
    </row>
    <row r="615" spans="1:6" x14ac:dyDescent="0.15">
      <c r="A615" t="s">
        <v>213</v>
      </c>
      <c r="B615" t="s">
        <v>56</v>
      </c>
      <c r="C615">
        <v>11</v>
      </c>
      <c r="D615">
        <v>2016</v>
      </c>
      <c r="E615">
        <v>171</v>
      </c>
      <c r="F615" t="str">
        <f t="shared" si="9"/>
        <v>November</v>
      </c>
    </row>
    <row r="616" spans="1:6" x14ac:dyDescent="0.15">
      <c r="A616" t="s">
        <v>213</v>
      </c>
      <c r="B616" t="s">
        <v>56</v>
      </c>
      <c r="C616">
        <v>12</v>
      </c>
      <c r="D616">
        <v>2016</v>
      </c>
      <c r="E616">
        <v>402</v>
      </c>
      <c r="F616" t="str">
        <f t="shared" si="9"/>
        <v>December</v>
      </c>
    </row>
    <row r="617" spans="1:6" x14ac:dyDescent="0.15">
      <c r="A617" t="s">
        <v>213</v>
      </c>
      <c r="B617" t="s">
        <v>56</v>
      </c>
      <c r="C617">
        <v>1</v>
      </c>
      <c r="D617">
        <v>2017</v>
      </c>
      <c r="E617">
        <v>211</v>
      </c>
      <c r="F617" t="str">
        <f t="shared" si="9"/>
        <v>January</v>
      </c>
    </row>
    <row r="618" spans="1:6" x14ac:dyDescent="0.15">
      <c r="A618" t="s">
        <v>213</v>
      </c>
      <c r="B618" t="s">
        <v>56</v>
      </c>
      <c r="C618">
        <v>2</v>
      </c>
      <c r="D618">
        <v>2017</v>
      </c>
      <c r="E618">
        <v>560</v>
      </c>
      <c r="F618" t="str">
        <f t="shared" si="9"/>
        <v>February</v>
      </c>
    </row>
    <row r="619" spans="1:6" x14ac:dyDescent="0.15">
      <c r="A619" t="s">
        <v>213</v>
      </c>
      <c r="B619" t="s">
        <v>56</v>
      </c>
      <c r="C619">
        <v>3</v>
      </c>
      <c r="D619">
        <v>2017</v>
      </c>
      <c r="E619">
        <v>264</v>
      </c>
      <c r="F619" t="str">
        <f t="shared" si="9"/>
        <v>March</v>
      </c>
    </row>
    <row r="620" spans="1:6" x14ac:dyDescent="0.15">
      <c r="A620" t="s">
        <v>213</v>
      </c>
      <c r="B620" t="s">
        <v>56</v>
      </c>
      <c r="C620">
        <v>4</v>
      </c>
      <c r="D620">
        <v>2017</v>
      </c>
      <c r="E620">
        <v>193</v>
      </c>
      <c r="F620" t="str">
        <f t="shared" si="9"/>
        <v>April</v>
      </c>
    </row>
    <row r="621" spans="1:6" x14ac:dyDescent="0.15">
      <c r="A621" t="s">
        <v>213</v>
      </c>
      <c r="B621" t="s">
        <v>56</v>
      </c>
      <c r="C621">
        <v>5</v>
      </c>
      <c r="D621">
        <v>2017</v>
      </c>
      <c r="E621">
        <v>248</v>
      </c>
      <c r="F621" t="str">
        <f t="shared" si="9"/>
        <v>May</v>
      </c>
    </row>
    <row r="622" spans="1:6" x14ac:dyDescent="0.15">
      <c r="A622" t="s">
        <v>213</v>
      </c>
      <c r="B622" t="s">
        <v>56</v>
      </c>
      <c r="C622">
        <v>6</v>
      </c>
      <c r="D622">
        <v>2017</v>
      </c>
      <c r="E622">
        <v>473</v>
      </c>
      <c r="F622" t="str">
        <f t="shared" si="9"/>
        <v>June</v>
      </c>
    </row>
    <row r="623" spans="1:6" x14ac:dyDescent="0.15">
      <c r="A623" t="s">
        <v>213</v>
      </c>
      <c r="B623" t="s">
        <v>56</v>
      </c>
      <c r="C623">
        <v>7</v>
      </c>
      <c r="D623">
        <v>2017</v>
      </c>
      <c r="E623">
        <v>208</v>
      </c>
      <c r="F623" t="str">
        <f t="shared" si="9"/>
        <v>July</v>
      </c>
    </row>
    <row r="624" spans="1:6" x14ac:dyDescent="0.15">
      <c r="A624" t="s">
        <v>213</v>
      </c>
      <c r="B624" t="s">
        <v>56</v>
      </c>
      <c r="C624">
        <v>8</v>
      </c>
      <c r="D624">
        <v>2017</v>
      </c>
      <c r="E624">
        <v>259</v>
      </c>
      <c r="F624" t="str">
        <f t="shared" si="9"/>
        <v>August</v>
      </c>
    </row>
    <row r="625" spans="1:6" x14ac:dyDescent="0.15">
      <c r="A625" t="s">
        <v>213</v>
      </c>
      <c r="B625" t="s">
        <v>56</v>
      </c>
      <c r="C625">
        <v>9</v>
      </c>
      <c r="D625">
        <v>2017</v>
      </c>
      <c r="E625">
        <v>158</v>
      </c>
      <c r="F625" t="str">
        <f t="shared" si="9"/>
        <v>September</v>
      </c>
    </row>
    <row r="626" spans="1:6" x14ac:dyDescent="0.15">
      <c r="A626" t="s">
        <v>213</v>
      </c>
      <c r="B626" t="s">
        <v>56</v>
      </c>
      <c r="C626">
        <v>10</v>
      </c>
      <c r="D626">
        <v>2017</v>
      </c>
      <c r="E626">
        <v>456</v>
      </c>
      <c r="F626" t="str">
        <f t="shared" si="9"/>
        <v>October</v>
      </c>
    </row>
    <row r="627" spans="1:6" x14ac:dyDescent="0.15">
      <c r="A627" t="s">
        <v>213</v>
      </c>
      <c r="B627" t="s">
        <v>56</v>
      </c>
      <c r="C627">
        <v>11</v>
      </c>
      <c r="D627">
        <v>2017</v>
      </c>
      <c r="E627">
        <v>685</v>
      </c>
      <c r="F627" t="str">
        <f t="shared" si="9"/>
        <v>November</v>
      </c>
    </row>
    <row r="628" spans="1:6" x14ac:dyDescent="0.15">
      <c r="A628" t="s">
        <v>213</v>
      </c>
      <c r="B628" t="s">
        <v>56</v>
      </c>
      <c r="C628">
        <v>12</v>
      </c>
      <c r="D628">
        <v>2017</v>
      </c>
      <c r="E628">
        <v>450</v>
      </c>
      <c r="F628" t="str">
        <f t="shared" si="9"/>
        <v>December</v>
      </c>
    </row>
    <row r="629" spans="1:6" x14ac:dyDescent="0.15">
      <c r="A629" t="s">
        <v>213</v>
      </c>
      <c r="B629" t="s">
        <v>56</v>
      </c>
      <c r="C629">
        <v>1</v>
      </c>
      <c r="D629">
        <v>2018</v>
      </c>
      <c r="E629">
        <v>399</v>
      </c>
      <c r="F629" t="str">
        <f t="shared" si="9"/>
        <v>January</v>
      </c>
    </row>
    <row r="630" spans="1:6" x14ac:dyDescent="0.15">
      <c r="A630" t="s">
        <v>213</v>
      </c>
      <c r="B630" t="s">
        <v>56</v>
      </c>
      <c r="C630">
        <v>2</v>
      </c>
      <c r="D630">
        <v>2018</v>
      </c>
      <c r="E630">
        <v>259</v>
      </c>
      <c r="F630" t="str">
        <f t="shared" si="9"/>
        <v>February</v>
      </c>
    </row>
    <row r="631" spans="1:6" x14ac:dyDescent="0.15">
      <c r="A631" t="s">
        <v>213</v>
      </c>
      <c r="B631" t="s">
        <v>56</v>
      </c>
      <c r="C631">
        <v>3</v>
      </c>
      <c r="D631">
        <v>2018</v>
      </c>
      <c r="E631">
        <v>228</v>
      </c>
      <c r="F631" t="str">
        <f t="shared" si="9"/>
        <v>March</v>
      </c>
    </row>
    <row r="632" spans="1:6" x14ac:dyDescent="0.15">
      <c r="A632" t="s">
        <v>213</v>
      </c>
      <c r="B632" t="s">
        <v>56</v>
      </c>
      <c r="C632">
        <v>4</v>
      </c>
      <c r="D632">
        <v>2018</v>
      </c>
      <c r="E632">
        <v>518</v>
      </c>
      <c r="F632" t="str">
        <f t="shared" si="9"/>
        <v>April</v>
      </c>
    </row>
    <row r="633" spans="1:6" x14ac:dyDescent="0.15">
      <c r="A633" t="s">
        <v>213</v>
      </c>
      <c r="B633" t="s">
        <v>56</v>
      </c>
      <c r="C633">
        <v>5</v>
      </c>
      <c r="D633">
        <v>2018</v>
      </c>
      <c r="E633">
        <v>807</v>
      </c>
      <c r="F633" t="str">
        <f t="shared" si="9"/>
        <v>May</v>
      </c>
    </row>
    <row r="634" spans="1:6" x14ac:dyDescent="0.15">
      <c r="A634" t="s">
        <v>213</v>
      </c>
      <c r="B634" t="s">
        <v>56</v>
      </c>
      <c r="C634">
        <v>6</v>
      </c>
      <c r="D634">
        <v>2018</v>
      </c>
      <c r="E634">
        <v>1729</v>
      </c>
      <c r="F634" t="str">
        <f t="shared" si="9"/>
        <v>June</v>
      </c>
    </row>
    <row r="635" spans="1:6" x14ac:dyDescent="0.15">
      <c r="A635" t="s">
        <v>213</v>
      </c>
      <c r="B635" t="s">
        <v>56</v>
      </c>
      <c r="C635">
        <v>7</v>
      </c>
      <c r="D635">
        <v>2018</v>
      </c>
      <c r="E635">
        <v>2542</v>
      </c>
      <c r="F635" t="str">
        <f t="shared" si="9"/>
        <v>July</v>
      </c>
    </row>
    <row r="636" spans="1:6" x14ac:dyDescent="0.15">
      <c r="A636" t="s">
        <v>213</v>
      </c>
      <c r="B636" t="s">
        <v>56</v>
      </c>
      <c r="C636">
        <v>8</v>
      </c>
      <c r="D636">
        <v>2018</v>
      </c>
      <c r="E636">
        <v>1471</v>
      </c>
      <c r="F636" t="str">
        <f t="shared" si="9"/>
        <v>August</v>
      </c>
    </row>
    <row r="637" spans="1:6" x14ac:dyDescent="0.15">
      <c r="A637" t="s">
        <v>213</v>
      </c>
      <c r="B637" t="s">
        <v>56</v>
      </c>
      <c r="C637">
        <v>9</v>
      </c>
      <c r="D637">
        <v>2018</v>
      </c>
      <c r="E637">
        <v>1461</v>
      </c>
      <c r="F637" t="str">
        <f t="shared" si="9"/>
        <v>September</v>
      </c>
    </row>
    <row r="638" spans="1:6" x14ac:dyDescent="0.15">
      <c r="A638" t="s">
        <v>213</v>
      </c>
      <c r="B638" t="s">
        <v>56</v>
      </c>
      <c r="C638">
        <v>10</v>
      </c>
      <c r="D638">
        <v>2018</v>
      </c>
      <c r="E638">
        <v>1736</v>
      </c>
      <c r="F638" t="str">
        <f t="shared" si="9"/>
        <v>October</v>
      </c>
    </row>
    <row r="639" spans="1:6" x14ac:dyDescent="0.15">
      <c r="A639" t="s">
        <v>213</v>
      </c>
      <c r="B639" t="s">
        <v>56</v>
      </c>
      <c r="C639">
        <v>11</v>
      </c>
      <c r="D639">
        <v>2018</v>
      </c>
      <c r="E639">
        <v>1108</v>
      </c>
      <c r="F639" t="str">
        <f t="shared" si="9"/>
        <v>November</v>
      </c>
    </row>
    <row r="640" spans="1:6" x14ac:dyDescent="0.15">
      <c r="A640" t="s">
        <v>213</v>
      </c>
      <c r="B640" t="s">
        <v>56</v>
      </c>
      <c r="C640">
        <v>12</v>
      </c>
      <c r="D640">
        <v>2018</v>
      </c>
      <c r="E640">
        <v>522</v>
      </c>
      <c r="F640" t="str">
        <f t="shared" si="9"/>
        <v>December</v>
      </c>
    </row>
    <row r="641" spans="1:6" x14ac:dyDescent="0.15">
      <c r="A641" t="s">
        <v>213</v>
      </c>
      <c r="B641" t="s">
        <v>56</v>
      </c>
      <c r="C641">
        <v>1</v>
      </c>
      <c r="D641">
        <v>2019</v>
      </c>
      <c r="E641">
        <v>967</v>
      </c>
      <c r="F641" t="str">
        <f t="shared" si="9"/>
        <v>January</v>
      </c>
    </row>
    <row r="642" spans="1:6" x14ac:dyDescent="0.15">
      <c r="A642" t="s">
        <v>213</v>
      </c>
      <c r="B642" t="s">
        <v>56</v>
      </c>
      <c r="C642">
        <v>2</v>
      </c>
      <c r="D642">
        <v>2019</v>
      </c>
      <c r="E642">
        <v>154</v>
      </c>
      <c r="F642" t="str">
        <f t="shared" ref="F642:F665" si="10">TEXT(DATE(2000,C642,1),"MMMM")</f>
        <v>February</v>
      </c>
    </row>
    <row r="643" spans="1:6" x14ac:dyDescent="0.15">
      <c r="A643" t="s">
        <v>213</v>
      </c>
      <c r="B643" t="s">
        <v>56</v>
      </c>
      <c r="C643">
        <v>3</v>
      </c>
      <c r="D643">
        <v>2019</v>
      </c>
      <c r="E643">
        <v>48</v>
      </c>
      <c r="F643" t="str">
        <f t="shared" si="10"/>
        <v>March</v>
      </c>
    </row>
    <row r="644" spans="1:6" x14ac:dyDescent="0.15">
      <c r="A644" t="s">
        <v>213</v>
      </c>
      <c r="B644" t="s">
        <v>56</v>
      </c>
      <c r="C644">
        <v>4</v>
      </c>
      <c r="D644">
        <v>2019</v>
      </c>
      <c r="E644">
        <v>145</v>
      </c>
      <c r="F644" t="str">
        <f t="shared" si="10"/>
        <v>April</v>
      </c>
    </row>
    <row r="645" spans="1:6" x14ac:dyDescent="0.15">
      <c r="A645" t="s">
        <v>213</v>
      </c>
      <c r="B645" t="s">
        <v>56</v>
      </c>
      <c r="C645">
        <v>5</v>
      </c>
      <c r="D645">
        <v>2019</v>
      </c>
      <c r="E645">
        <v>179</v>
      </c>
      <c r="F645" t="str">
        <f t="shared" si="10"/>
        <v>May</v>
      </c>
    </row>
    <row r="646" spans="1:6" x14ac:dyDescent="0.15">
      <c r="A646" t="s">
        <v>213</v>
      </c>
      <c r="B646" t="s">
        <v>56</v>
      </c>
      <c r="C646">
        <v>6</v>
      </c>
      <c r="D646">
        <v>2019</v>
      </c>
      <c r="E646">
        <v>249</v>
      </c>
      <c r="F646" t="str">
        <f t="shared" si="10"/>
        <v>June</v>
      </c>
    </row>
    <row r="647" spans="1:6" x14ac:dyDescent="0.15">
      <c r="A647" t="s">
        <v>213</v>
      </c>
      <c r="B647" t="s">
        <v>56</v>
      </c>
      <c r="C647">
        <v>7</v>
      </c>
      <c r="D647">
        <v>2019</v>
      </c>
      <c r="E647">
        <v>450</v>
      </c>
      <c r="F647" t="str">
        <f t="shared" si="10"/>
        <v>July</v>
      </c>
    </row>
    <row r="648" spans="1:6" x14ac:dyDescent="0.15">
      <c r="A648" t="s">
        <v>213</v>
      </c>
      <c r="B648" t="s">
        <v>56</v>
      </c>
      <c r="C648">
        <v>8</v>
      </c>
      <c r="D648">
        <v>2019</v>
      </c>
      <c r="E648">
        <v>458</v>
      </c>
      <c r="F648" t="str">
        <f t="shared" si="10"/>
        <v>August</v>
      </c>
    </row>
    <row r="649" spans="1:6" x14ac:dyDescent="0.15">
      <c r="A649" t="s">
        <v>213</v>
      </c>
      <c r="B649" t="s">
        <v>56</v>
      </c>
      <c r="C649">
        <v>9</v>
      </c>
      <c r="D649">
        <v>2019</v>
      </c>
      <c r="E649">
        <v>363</v>
      </c>
      <c r="F649" t="str">
        <f t="shared" si="10"/>
        <v>September</v>
      </c>
    </row>
    <row r="650" spans="1:6" x14ac:dyDescent="0.15">
      <c r="A650" t="s">
        <v>228</v>
      </c>
      <c r="B650" t="s">
        <v>85</v>
      </c>
      <c r="C650">
        <v>1</v>
      </c>
      <c r="D650">
        <v>2018</v>
      </c>
      <c r="E650">
        <v>48</v>
      </c>
      <c r="F650" t="str">
        <f t="shared" si="10"/>
        <v>January</v>
      </c>
    </row>
    <row r="651" spans="1:6" x14ac:dyDescent="0.15">
      <c r="A651" t="s">
        <v>228</v>
      </c>
      <c r="B651" t="s">
        <v>85</v>
      </c>
      <c r="C651">
        <v>2</v>
      </c>
      <c r="D651">
        <v>2018</v>
      </c>
      <c r="E651">
        <v>31</v>
      </c>
      <c r="F651" t="str">
        <f t="shared" si="10"/>
        <v>February</v>
      </c>
    </row>
    <row r="652" spans="1:6" x14ac:dyDescent="0.15">
      <c r="A652" t="s">
        <v>228</v>
      </c>
      <c r="B652" t="s">
        <v>85</v>
      </c>
      <c r="C652">
        <v>3</v>
      </c>
      <c r="D652">
        <v>2018</v>
      </c>
      <c r="E652">
        <v>36</v>
      </c>
      <c r="F652" t="str">
        <f t="shared" si="10"/>
        <v>March</v>
      </c>
    </row>
    <row r="653" spans="1:6" x14ac:dyDescent="0.15">
      <c r="A653" t="s">
        <v>228</v>
      </c>
      <c r="B653" t="s">
        <v>85</v>
      </c>
      <c r="C653">
        <v>4</v>
      </c>
      <c r="D653">
        <v>2018</v>
      </c>
      <c r="E653">
        <v>42</v>
      </c>
      <c r="F653" t="str">
        <f t="shared" si="10"/>
        <v>April</v>
      </c>
    </row>
    <row r="654" spans="1:6" x14ac:dyDescent="0.15">
      <c r="A654" t="s">
        <v>228</v>
      </c>
      <c r="B654" t="s">
        <v>85</v>
      </c>
      <c r="C654">
        <v>5</v>
      </c>
      <c r="D654">
        <v>2018</v>
      </c>
      <c r="E654">
        <v>63</v>
      </c>
      <c r="F654" t="str">
        <f t="shared" si="10"/>
        <v>May</v>
      </c>
    </row>
    <row r="655" spans="1:6" x14ac:dyDescent="0.15">
      <c r="A655" t="s">
        <v>228</v>
      </c>
      <c r="B655" t="s">
        <v>85</v>
      </c>
      <c r="C655">
        <v>6</v>
      </c>
      <c r="D655">
        <v>2018</v>
      </c>
      <c r="E655">
        <v>51</v>
      </c>
      <c r="F655" t="str">
        <f t="shared" si="10"/>
        <v>June</v>
      </c>
    </row>
    <row r="656" spans="1:6" x14ac:dyDescent="0.15">
      <c r="A656" t="s">
        <v>228</v>
      </c>
      <c r="B656" t="s">
        <v>85</v>
      </c>
      <c r="C656">
        <v>7</v>
      </c>
      <c r="D656">
        <v>2018</v>
      </c>
      <c r="E656">
        <v>24</v>
      </c>
      <c r="F656" t="str">
        <f t="shared" si="10"/>
        <v>July</v>
      </c>
    </row>
    <row r="657" spans="1:6" x14ac:dyDescent="0.15">
      <c r="A657" t="s">
        <v>228</v>
      </c>
      <c r="B657" t="s">
        <v>85</v>
      </c>
      <c r="C657">
        <v>8</v>
      </c>
      <c r="D657">
        <v>2018</v>
      </c>
      <c r="E657">
        <v>55</v>
      </c>
      <c r="F657" t="str">
        <f t="shared" si="10"/>
        <v>August</v>
      </c>
    </row>
    <row r="658" spans="1:6" x14ac:dyDescent="0.15">
      <c r="A658" t="s">
        <v>228</v>
      </c>
      <c r="B658" t="s">
        <v>85</v>
      </c>
      <c r="C658">
        <v>9</v>
      </c>
      <c r="D658">
        <v>2018</v>
      </c>
      <c r="E658">
        <v>17</v>
      </c>
      <c r="F658" t="str">
        <f t="shared" si="10"/>
        <v>September</v>
      </c>
    </row>
    <row r="659" spans="1:6" x14ac:dyDescent="0.15">
      <c r="A659" t="s">
        <v>228</v>
      </c>
      <c r="B659" t="s">
        <v>85</v>
      </c>
      <c r="C659">
        <v>10</v>
      </c>
      <c r="D659">
        <v>2018</v>
      </c>
      <c r="E659">
        <v>23</v>
      </c>
      <c r="F659" t="str">
        <f t="shared" si="10"/>
        <v>October</v>
      </c>
    </row>
    <row r="660" spans="1:6" x14ac:dyDescent="0.15">
      <c r="A660" t="s">
        <v>228</v>
      </c>
      <c r="B660" t="s">
        <v>85</v>
      </c>
      <c r="C660">
        <v>11</v>
      </c>
      <c r="D660">
        <v>2018</v>
      </c>
      <c r="E660">
        <v>34</v>
      </c>
      <c r="F660" t="str">
        <f t="shared" si="10"/>
        <v>November</v>
      </c>
    </row>
    <row r="661" spans="1:6" x14ac:dyDescent="0.15">
      <c r="A661" t="s">
        <v>228</v>
      </c>
      <c r="B661" t="s">
        <v>85</v>
      </c>
      <c r="C661">
        <v>12</v>
      </c>
      <c r="D661">
        <v>2018</v>
      </c>
      <c r="E661">
        <v>32</v>
      </c>
      <c r="F661" t="str">
        <f t="shared" si="10"/>
        <v>December</v>
      </c>
    </row>
    <row r="662" spans="1:6" x14ac:dyDescent="0.15">
      <c r="A662" t="s">
        <v>228</v>
      </c>
      <c r="B662" t="s">
        <v>85</v>
      </c>
      <c r="C662">
        <v>1</v>
      </c>
      <c r="D662">
        <v>2019</v>
      </c>
      <c r="E662">
        <v>18</v>
      </c>
      <c r="F662" t="str">
        <f t="shared" si="10"/>
        <v>January</v>
      </c>
    </row>
    <row r="663" spans="1:6" x14ac:dyDescent="0.15">
      <c r="A663" t="s">
        <v>228</v>
      </c>
      <c r="B663" t="s">
        <v>85</v>
      </c>
      <c r="C663">
        <v>2</v>
      </c>
      <c r="D663">
        <v>2019</v>
      </c>
      <c r="E663">
        <v>3</v>
      </c>
      <c r="F663" t="str">
        <f t="shared" si="10"/>
        <v>February</v>
      </c>
    </row>
    <row r="664" spans="1:6" x14ac:dyDescent="0.15">
      <c r="A664" t="s">
        <v>228</v>
      </c>
      <c r="B664" t="s">
        <v>85</v>
      </c>
      <c r="C664">
        <v>3</v>
      </c>
      <c r="D664">
        <v>2019</v>
      </c>
      <c r="E664">
        <v>15</v>
      </c>
      <c r="F664" t="str">
        <f t="shared" si="10"/>
        <v>March</v>
      </c>
    </row>
    <row r="665" spans="1:6" x14ac:dyDescent="0.15">
      <c r="A665" t="s">
        <v>235</v>
      </c>
      <c r="B665" t="s">
        <v>152</v>
      </c>
      <c r="C665">
        <v>1</v>
      </c>
      <c r="D665">
        <v>2019</v>
      </c>
      <c r="E665">
        <v>0</v>
      </c>
      <c r="F665" t="str">
        <f t="shared" si="10"/>
        <v>January</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8 4 3 b 6 4 9 - f d b b - 4 5 d 2 - 8 9 1 0 - 3 0 f 9 1 1 4 8 0 f a 9 "   x m l n s = " h t t p : / / s c h e m a s . m i c r o s o f t . c o m / D a t a M a s h u p " > A A A A A C U K A A B Q S w M E F A A A C A g A w o K f T 5 I w v W e n A A A A 9 g A A A B I A A A B D b 2 5 m a W c v U G F j a 2 F n Z S 5 4 b W y F j 8 E K g k A U R X 9 F Z u + M G l n J c 4 R a t E k I g m g 7 T J M O 6 T O c s f H f W v R J / U J C W e 1 a 3 s u 5 c O 7 j d o e s r y v v q l q j G 0 x J S A P i K Z T N U W O R k s 6 e / D n J O G y F P I t C e Q O M J u m N T k l p 7 S V h z D l H 3 Y Q 2 b c G i I A j Z I d / s Z K l q 4 W s 0 V q B U 5 L M 6 / l 8 R D v u X D I / o L K b T e B H T E N h Y Q q 7 x C 0 S D L w 2 A / Z S w 6 i r b t Y o r 9 N d L Y G M E 9 v 7 A n 1 B L A w Q U A A A I C A D C g p 9 P h X d M 5 X A H A A B z f A A A E w A A A E Z v c m 1 1 b G F z L 1 N l Y 3 R p b 2 4 x L m 3 t n f 1 v o z Y Y x 3 + v 1 P 8 B 5 X R R K u U S I A m Q T d F p a 2 9 T p + 0 q X a t N 0 2 m q n O A m S L x k B r q L q v v f Z 0 M I 7 8 E Q U k j j U 3 V N M L a / m M / z 8 P D Y U B s u H M 0 y u X v / t / D j 5 c X l h b 0 C C K r c u 4 6 t G W t d e 9 K g + v E / T V 1 C 5 1 F T Z 4 I g T 2 S h u 4 Q W + S a L 0 6 7 9 7 G / v r q 2 1 q w P S 0 O M S W e 5 6 N p a n 0 + 4 T s o w b 4 M C Z 2 O F m n A 6 d y w s O / 7 u 3 X L S A e M t v t m U O b q y F a 0 D T 6 f 0 F 5 4 N r y 3 T w Z 7 v X W T n O 2 v 5 h O F S B A 8 S B a 6 4 W a G C h 5 R C s t W H Y 2 x B L G 6 r Q s J Y I r F e b Y d 2 6 e W H 6 g R f w T + f q q u + r J 4 K w d v 8 g v p J v / 2 x L 3 n W w / G e I H D y E j s U 9 g L k O y Y F 7 H w a / 4 E Z / 1 2 y n R 6 r 0 u X u s 0 3 E g G n g f f t 5 8 t p y V Z i 5 7 V 3 3 O d H U 9 + P / T N w e B P 4 H u Q n v w C S E L X e 0 6 + / R t D U w V 9 3 V t 6 a 5 h C m F X f s k X u L C Q 6 h f 2 M r X 1 u U 5 Q t 8 + 9 d A w 8 + C u y c Q M B I r 8 N 4 O / 0 B I N P i 5 W m q w i a 5 L M L F p 3 v p N 6 2 j c G u f r A h a G e 3 A 4 h 1 O g j b D b Z E 2 w + 2 e f 1 c X V 5 o Z u 6 R 0 8 A r i h N x F E A g j f l T g b e 6 b l 5 Q G L x v B t 6 x v I N g I p 0 Q v B V 1 M 3 j f D r y 8 L F S 6 5 j a L b l X V j N f T 4 d W d 6 9 b C O 6 s f o 5 d Y I m e G z z a 0 n f 0 E y H 3 8 n 3 J U U O v S e A Z Y 4 t E x g I 0 1 P Z r A 8 E p T o G q m q j 1 r q g t 0 O 4 5 k u i 4 1 r L E 2 w 8 O 7 X g F z i d U + b N a R U X x A w L S f L G T 4 t U m h 3 c s Y i / 7 L S 2 Y H f e 7 W d K T x g F T 8 H o c 9 1 m E c d O K e u r j X B Y z g N B O 6 8 Z s k S Q x J W l i 6 h W b v x d F o o a j z h f 9 d J B t 4 f j p 9 N e I j N 2 0 7 X 8 s L Q / x T 9 y H h O I V Z T + P W U 8 J 5 1 w k A 1 x O v G N O M 6 f O 5 I l h I W 2 p m I k s m j Y u y Z J g v 3 c 8 Y z k S l q 2 u G 5 s w E H n N 8 V O u p W + x Z B u 1 4 Y B 7 9 g a x g D B m V 3 7 Y 1 k M w F X 5 S 5 y A J M 5 D F h r 2 w N h 4 l l 5 s D M g c I c h A l l F n o 6 l R L c v b 4 5 H C A 2 w 0 i Y j T A b o b A R X u a V v a y J 4 3 z W X t t G D h L L Y i l m G H m G g Q l L x i Y T 6 i k g O Z r X P K Z J 1 C X x D G C n J / t t 4 i v y 1 N P v T e F b W S L D 9 2 3 j S / I k S o k 8 y U h p g u A D V T K I W w V x o C C C b 1 T g V k 9 O a f 0 O n J f x z W A L v X Z Z X Y z y V l F + F F D H B U C 8 F 6 / J 1 E 1 T v F a R x 7 B 9 Y 9 g 6 m g F t i D R o J / E Q i 9 z Z E 4 L / u t B c b G b e Q P j Z g 6 M m P u o W u 0 1 1 T A 5 P d f i U D R 4 s b 4 s H d w a i H s F J Q I k 1 F O D p 1 8 t r s A j 5 R P e 7 9 j J h d 0 3 t 2 6 M 3 z g 4 w 1 p n 4 e 7 V D + P 2 v Q X 3 / W 7 o V f 3 u O Q X y B h v W 8 Q 9 w O j 8 c v 2 G 5 O H Q q x h e w O 4 / g n m 6 e 1 g N F + q J R W W U A 1 s c w C i t 0 9 B e 8 U y 1 6 2 Q i n Z 4 w s W q + 4 u z v G z 2 g x 7 F c U y B N u A Y M Z k w o S P z D 8 L L Z 8 s P 0 g s m + / Y T l l g r f X N e w S N t S d O P l Y S o 3 w E E z u m / k t 8 z G o I W 6 Q J L 9 J n j y O O u Y l L R 2 W x d V x F Q k 2 4 n B R 8 D b e U t P S w Y i v t / W h 3 t C X W 9 + Y S I N A / D h m 9 i 2 s G 1 4 p i E 5 w K U 5 5 n n J 4 a p 2 P q U 6 8 0 z 2 k 1 s W l / W u K x T c Z p G z g d y V K J t Q 8 N c 1 p V L P O n p 8 6 p K C s S 9 T s 8 m g 5 T K 4 v N d a t j h u t p 4 a r w 9 K + c a d q t V h a b 5 l R m n J 4 a p y L 1 q W 8 6 T K 0 s l n F 6 M p w m l x 3 I v L R 3 n b p y 3 B e F l N Z y B t n g 8 q n f 8 8 n v H r S I Y i S N p 5 F 1 C Z E 5 i h Z G D d X F s i T s y X j j U q d + y p 8 Q p x R i G a c n w 2 n R N O 8 0 O 6 f Z z j n p s m J 3 w A L T x E P H J q n P Z Z I 6 N w 6 h D 2 U y 4 q C q C 5 h H 0 o T f N 3 U w E e X x a 4 X q V F r O w C Z Y q F 7 3 M n 0 K s i Y t o n z C K G e U H 4 V y q U W U S 4 x y R j k F 5 b 8 i C B f w A / c H k a F v u J 8 Q 0 p 5 x c 9 x 8 g + X e V S O 6 T N A / 3 3 g j E M F b V J S R V L T 2 I h 7 6 R + N 7 y Y / v k 3 e t 7 A 4 1 a j n + 2 J d / U 0 e 8 3 q F W 9 A W S l j J X f J K C 7 e Y i C 0 p q c k 0 H b T j r i b v z C n J u u L e g + + B 3 s m x u t 4 v 3 f Y / d d W 5 3 X z l A 6 k C 1 k 7 W w 9 c 5 Z Q Z Q + 2 H t I S A 4 P N j k q 3 g r X 5 E G l j i C p N 0 d W 7 u A L + a O f r Z + c g o w e c L + f X W O O d 8 R i w 3 I 7 O j L x F b o J G X H / d O s A f f O h X d 5 p O i 7 3 Z r m a v F O F R z Y 8 b 4 J 3 y a z 6 w n / / 6 u 2 w r w M h w 7 d 5 l V r h 1 o T 8 j I f n x m y L / C p w d h S P 6 6 V z I T H v 5 n d z o I 9 M y y j 0 n m W f + A u 9 Z 8 E R p R 4 F L O + y k + p i W Z p g w B J e j b u 9 v 8 M V V L j / o p O s 9 Z m U H O z l / y 7 y 8 q F b 0 0 q 7 t Y R X u 1 8 D r L u 9 U R f d + 2 N Z 1 F U 5 H 8 u 8 U 1 n v d E Y + K H 8 U h f x h z I w a S 3 p z i h h w t 2 d + 1 v 0 g R 5 m M / 6 4 3 a + T a G a 6 y + d i P 6 k F J 5 i N L + k g 6 r 5 j r A + v x d k e 9 X 2 2 x 5 6 G K f q I 3 d T 9 V i X 5 u g B a N e T A J f h b q 9 Z d C j H h i x Z T v R e a j 6 y d V s G E P T 1 D k Z 8 F j k H J N m W x + a V 0 W F + s h I P 3 G e 0 r Y c z V x w n 0 s s x I 4 p b K 9 6 Q v x S 7 z v P u f g X c m Z L 5 G n T d u M l x l p w G Q E Q a T 9 A 4 b M Z J j J N G c y d T 4 w f / Q / h 8 S e 7 j / D B X v / A 1 B L A w Q U A A A I C A D C g p 9 P D 8 r p q 6 Q A A A D p A A A A E w A A A F t D b 2 5 0 Z W 5 0 X 1 R 5 c G V z X S 5 4 b W x t j k s O w j A M R K 8 S e Z + 6 s E A I N W U B 3 I A L R M H 9 i O a j x k X h b C w 4 E l c g b X e I p W f m e e b z e l f H Z A f x o D H 2 3 i n Y F C U I c s b f e t c q m L i R e z j W 1 f U Z K I o c d V F B x x w O i N F 0 Z H U s f C C X n c a P V n M + x x a D N n f d E m 7 L c o f G O y b H k u c f U F d n a v Q 0 s L i k L K + 1 G Q d x W n N z l Q K m x L j I + J e w P 3 k d w t A b z d n E J G 2 U d i F x G V 5 / A V B L A Q I U A x Q A A A g I A M K C n 0 + S M L 1 n p w A A A P Y A A A A S A A A A A A A A A A A A A A A A A A A A A A B D b 2 5 m a W c v U G F j a 2 F n Z S 5 4 b W x Q S w E C F A M U A A A I C A D C g p 9 P h X d M 5 X A H A A B z f A A A E w A A A A A A A A A A A A A A A A D X A A A A R m 9 y b X V s Y X M v U 2 V j d G l v b j E u b V B L A Q I U A x Q A A A g I A M K C n 0 8 P y u m r p A A A A O k A A A A T A A A A A A A A A A A A A A A A A H g I A A B b Q 2 9 u d G V u d F 9 U e X B l c 1 0 u e G 1 s U E s F B g A A A A A D A A M A w g A A A E 0 J 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N j A g A A A A A A o W M C 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p b X B s a W Z p Z W Q l M 0 Z 3 a W R n Z X R f a W Q l M 0 Q x M T c 1 N z E l M j Z n Z W 9 f a W Q l M 0 Q 3 M j k l M j Z z d l 9 p Z C U z R D E x J T I 2 c G 9 w d W x h d G l v b l 9 n c m 9 1 c C U z R D Q 3 O T k l M j Z m c m 9 t R G F 0 Z S U z R D I 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l t c G x p Z m l l Z F 9 3 a W R n Z X R f a W R f M T E 3 N T c x X 2 d l b 1 9 p Z F 8 3 M j l f c 3 Z f a W R f M T F f c G 9 w d W x h d G l v b l 9 n c m 9 1 c F 8 0 N z k 5 X 2 Z y b 2 1 E Y X R l X z I i I C 8 + P E V u d H J 5 I F R 5 c G U 9 I k Z p b G x l Z E N v b X B s Z X R l U m V z d W x 0 V G 9 X b 3 J r c 2 h l Z X Q i I F Z h b H V l P S J s M S I g L z 4 8 R W 5 0 c n k g V H l w Z T 0 i U X V l c n l J R C I g V m F s d W U 9 I n M 3 Y z h l Z G U z O S 1 m N W E 0 L T Q 3 N T g t O D Z h N C 1 j Y z d i Z G Q w M j A 3 Y T c i I C 8 + P E V u d H J 5 I F R 5 c G U 9 I k Z p b G x M Y X N 0 V X B k Y X R l Z C I g V m F s d W U 9 I m Q y M D E 5 L T E x L T I 1 V D E 0 O j E 2 O j A 3 L j Y 1 M j Q 2 O D Z a I i A v P j x F b n R y e S B U e X B l P S J G a W x s Q 2 9 s d W 1 u V H l w Z X M i I F Z h b H V l P S J z Q U F B Q U F B Q U E i I C 8 + P E V u d H J 5 I F R 5 c G U 9 I k Z p b G x F c n J v c k N v d W 5 0 I i B W Y W x 1 Z T 0 i b D A i I C 8 + P E V u d H J 5 I F R 5 c G U 9 I k Z p b G x D b 2 x 1 b W 5 O Y W 1 l c y I g V m F s d W U 9 I n N b J n F 1 b 3 Q 7 Q 2 9 s d W 1 u M S 5 t b 2 5 0 a C Z x d W 9 0 O y w m c X V v d D t D b 2 x 1 b W 4 x L n l l Y X I m c X V v d D s s J n F 1 b 3 Q 7 Q 2 9 s d W 1 u M S 5 t Y W x l J n F 1 b 3 Q 7 L C Z x d W 9 0 O 0 N v b H V t b j E u Z m V t Y W x l J n F 1 b 3 Q 7 L C Z x d W 9 0 O 0 N v b H V t b j E u Y 2 h p b G R y Z W 4 m c X V v d D s s J n F 1 b 3 Q 7 Q 2 9 s d W 1 u M S 5 1 Y W M m c X V v d D t d I i A v P j x F b n R y e S B U e X B l P S J G a W x s R X J y b 3 J D b 2 R l I i B W Y W x 1 Z T 0 i c 1 V u a 2 5 v d 2 4 i I C 8 + P E V u d H J 5 I F R 5 c G U 9 I k Z p b G x D b 3 V u d C I g V m F s d W U 9 I m w x I i A v P j x F b n R y e S B U e X B l P S J G a W x s U 3 R h d H V z I i B W Y W x 1 Z T 0 i c 0 N v b X B s Z X R l 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3 N p b X B s a W Z p Z W Q / d 2 l k Z 2 V 0 X 2 l k P T E x N z U 3 M V x 1 M D A y N m d l b 1 9 p Z D 0 3 M j l c d T A w M j Z z d l 9 p Z D 0 x M V x 1 M D A y N n B v c H V s Y X R p b 2 5 f Z 3 J v d X A 9 N D c 5 O V x 1 M D A y N m Z y b 2 1 E Y X R l P T I v R X h w Y W 5 k Z W Q g Q 2 9 s d W 1 u M S 5 7 Q 2 9 s d W 1 u M S 5 t b 2 5 0 a C w w f S Z x d W 9 0 O y w m c X V v d D t T Z W N 0 a W 9 u M S 9 z a W 1 w b G l m a W V k P 3 d p Z G d l d F 9 p Z D 0 x M T c 1 N z F c d T A w M j Z n Z W 9 f a W Q 9 N z I 5 X H U w M D I 2 c 3 Z f a W Q 9 M T F c d T A w M j Z w b 3 B 1 b G F 0 a W 9 u X 2 d y b 3 V w P T Q 3 O T l c d T A w M j Z m c m 9 t R G F 0 Z T 0 y L 0 V 4 c G F u Z G V k I E N v b H V t b j E u e 0 N v b H V t b j E u e W V h c i w x f S Z x d W 9 0 O y w m c X V v d D t T Z W N 0 a W 9 u M S 9 z a W 1 w b G l m a W V k P 3 d p Z G d l d F 9 p Z D 0 x M T c 1 N z F c d T A w M j Z n Z W 9 f a W Q 9 N z I 5 X H U w M D I 2 c 3 Z f a W Q 9 M T F c d T A w M j Z w b 3 B 1 b G F 0 a W 9 u X 2 d y b 3 V w P T Q 3 O T l c d T A w M j Z m c m 9 t R G F 0 Z T 0 y L 0 V 4 c G F u Z G V k I E N v b H V t b j E u e 0 N v b H V t b j E u b W F s Z S w y f S Z x d W 9 0 O y w m c X V v d D t T Z W N 0 a W 9 u M S 9 z a W 1 w b G l m a W V k P 3 d p Z G d l d F 9 p Z D 0 x M T c 1 N z F c d T A w M j Z n Z W 9 f a W Q 9 N z I 5 X H U w M D I 2 c 3 Z f a W Q 9 M T F c d T A w M j Z w b 3 B 1 b G F 0 a W 9 u X 2 d y b 3 V w P T Q 3 O T l c d T A w M j Z m c m 9 t R G F 0 Z T 0 y L 0 V 4 c G F u Z G V k I E N v b H V t b j E u e 0 N v b H V t b j E u Z m V t Y W x l L D N 9 J n F 1 b 3 Q 7 L C Z x d W 9 0 O 1 N l Y 3 R p b 2 4 x L 3 N p b X B s a W Z p Z W Q / d 2 l k Z 2 V 0 X 2 l k P T E x N z U 3 M V x 1 M D A y N m d l b 1 9 p Z D 0 3 M j l c d T A w M j Z z d l 9 p Z D 0 x M V x 1 M D A y N n B v c H V s Y X R p b 2 5 f Z 3 J v d X A 9 N D c 5 O V x 1 M D A y N m Z y b 2 1 E Y X R l P T I v R X h w Y W 5 k Z W Q g Q 2 9 s d W 1 u M S 5 7 Q 2 9 s d W 1 u M S 5 j a G l s Z H J l b i w 0 f S Z x d W 9 0 O y w m c X V v d D t T Z W N 0 a W 9 u M S 9 z a W 1 w b G l m a W V k P 3 d p Z G d l d F 9 p Z D 0 x M T c 1 N z F c d T A w M j Z n Z W 9 f a W Q 9 N z I 5 X H U w M D I 2 c 3 Z f a W Q 9 M T F c d T A w M j Z w b 3 B 1 b G F 0 a W 9 u X 2 d y b 3 V w P T Q 3 O T l c d T A w M j Z m c m 9 t R G F 0 Z T 0 y L 0 V 4 c G F u Z G V k I E N v b H V t b j E u e 0 N v b H V t b j E u d W F j L D V 9 J n F 1 b 3 Q 7 X S w m c X V v d D t D b 2 x 1 b W 5 D b 3 V u d C Z x d W 9 0 O z o 2 L C Z x d W 9 0 O 0 t l e U N v b H V t b k 5 h b W V z J n F 1 b 3 Q 7 O l t d L C Z x d W 9 0 O 0 N v b H V t b k l k Z W 5 0 a X R p Z X M m c X V v d D s 6 W y Z x d W 9 0 O 1 N l Y 3 R p b 2 4 x L 3 N p b X B s a W Z p Z W Q / d 2 l k Z 2 V 0 X 2 l k P T E x N z U 3 M V x 1 M D A y N m d l b 1 9 p Z D 0 3 M j l c d T A w M j Z z d l 9 p Z D 0 x M V x 1 M D A y N n B v c H V s Y X R p b 2 5 f Z 3 J v d X A 9 N D c 5 O V x 1 M D A y N m Z y b 2 1 E Y X R l P T I v R X h w Y W 5 k Z W Q g Q 2 9 s d W 1 u M S 5 7 Q 2 9 s d W 1 u M S 5 t b 2 5 0 a C w w f S Z x d W 9 0 O y w m c X V v d D t T Z W N 0 a W 9 u M S 9 z a W 1 w b G l m a W V k P 3 d p Z G d l d F 9 p Z D 0 x M T c 1 N z F c d T A w M j Z n Z W 9 f a W Q 9 N z I 5 X H U w M D I 2 c 3 Z f a W Q 9 M T F c d T A w M j Z w b 3 B 1 b G F 0 a W 9 u X 2 d y b 3 V w P T Q 3 O T l c d T A w M j Z m c m 9 t R G F 0 Z T 0 y L 0 V 4 c G F u Z G V k I E N v b H V t b j E u e 0 N v b H V t b j E u e W V h c i w x f S Z x d W 9 0 O y w m c X V v d D t T Z W N 0 a W 9 u M S 9 z a W 1 w b G l m a W V k P 3 d p Z G d l d F 9 p Z D 0 x M T c 1 N z F c d T A w M j Z n Z W 9 f a W Q 9 N z I 5 X H U w M D I 2 c 3 Z f a W Q 9 M T F c d T A w M j Z w b 3 B 1 b G F 0 a W 9 u X 2 d y b 3 V w P T Q 3 O T l c d T A w M j Z m c m 9 t R G F 0 Z T 0 y L 0 V 4 c G F u Z G V k I E N v b H V t b j E u e 0 N v b H V t b j E u b W F s Z S w y f S Z x d W 9 0 O y w m c X V v d D t T Z W N 0 a W 9 u M S 9 z a W 1 w b G l m a W V k P 3 d p Z G d l d F 9 p Z D 0 x M T c 1 N z F c d T A w M j Z n Z W 9 f a W Q 9 N z I 5 X H U w M D I 2 c 3 Z f a W Q 9 M T F c d T A w M j Z w b 3 B 1 b G F 0 a W 9 u X 2 d y b 3 V w P T Q 3 O T l c d T A w M j Z m c m 9 t R G F 0 Z T 0 y L 0 V 4 c G F u Z G V k I E N v b H V t b j E u e 0 N v b H V t b j E u Z m V t Y W x l L D N 9 J n F 1 b 3 Q 7 L C Z x d W 9 0 O 1 N l Y 3 R p b 2 4 x L 3 N p b X B s a W Z p Z W Q / d 2 l k Z 2 V 0 X 2 l k P T E x N z U 3 M V x 1 M D A y N m d l b 1 9 p Z D 0 3 M j l c d T A w M j Z z d l 9 p Z D 0 x M V x 1 M D A y N n B v c H V s Y X R p b 2 5 f Z 3 J v d X A 9 N D c 5 O V x 1 M D A y N m Z y b 2 1 E Y X R l P T I v R X h w Y W 5 k Z W Q g Q 2 9 s d W 1 u M S 5 7 Q 2 9 s d W 1 u M S 5 j a G l s Z H J l b i w 0 f S Z x d W 9 0 O y w m c X V v d D t T Z W N 0 a W 9 u M S 9 z a W 1 w b G l m a W V k P 3 d p Z G d l d F 9 p Z D 0 x M T c 1 N z F c d T A w M j Z n Z W 9 f a W Q 9 N z I 5 X H U w M D I 2 c 3 Z f a W Q 9 M T F c d T A w M j Z w b 3 B 1 b G F 0 a W 9 u X 2 d y b 3 V w P T Q 3 O T l c d T A w M j Z m c m 9 t R G F 0 Z T 0 y L 0 V 4 c G F u Z G V k I E N v b H V t b j E u e 0 N v b H V t b j E u d W F j L D V 9 J n F 1 b 3 Q 7 X S w m c X V v d D t S Z W x h d G l v b n N o a X B J b m Z v J n F 1 b 3 Q 7 O l t d f S I g L z 4 8 L 1 N 0 Y W J s Z U V u d H J p Z X M + P C 9 J d G V t P j x J d G V t P j x J d G V t T G 9 j Y X R p b 2 4 + P E l 0 Z W 1 U e X B l P k Z v c m 1 1 b G E 8 L 0 l 0 Z W 1 U e X B l P j x J d G V t U G F 0 a D 5 T Z W N 0 a W 9 u M S 9 z a W 1 w b G l m a W V k J T N G d 2 l k Z 2 V 0 X 2 l k J T N E M T E 3 N T c x J T I 2 Z 2 V v X 2 l k J T N E N z I 5 J T I 2 c 3 Z f a W Q l M 0 Q x M S U y N n B v c H V s Y X R p b 2 5 f Z 3 J v d X A l M 0 Q 0 N z k 5 J T I 2 Z n J v b U R h d G U l M 0 Q y L 1 N v d X J j Z T w v S X R l b V B h d G g + P C 9 J d G V t T G 9 j Y X R p b 2 4 + P F N 0 Y W J s Z U V u d H J p Z X M g L z 4 8 L 0 l 0 Z W 0 + P E l 0 Z W 0 + P E l 0 Z W 1 M b 2 N h d G l v b j 4 8 S X R l b V R 5 c G U + R m 9 y b X V s Y T w v S X R l b V R 5 c G U + P E l 0 Z W 1 Q Y X R o P l N l Y 3 R p b 2 4 x L 3 N p b X B s a W Z p Z W Q l M 0 Z 3 a W R n Z X R f a W Q l M 0 Q x M T c 1 N z E l M j Z n Z W 9 f a W Q l M 0 Q 3 M j k l M j Z z d l 9 p Z C U z R D E x J T I 2 c G 9 w d W x h d G l v b l 9 n c m 9 1 c C U z R D Q 3 O T k l M j Z m c m 9 t R G F 0 Z S U z R D I v Z G F 0 Y T w v S X R l b V B h d G g + P C 9 J d G V t T G 9 j Y X R p b 2 4 + P F N 0 Y W J s Z U V u d H J p Z X M g L z 4 8 L 0 l 0 Z W 0 + P E l 0 Z W 0 + P E l 0 Z W 1 M b 2 N h d G l v b j 4 8 S X R l b V R 5 c G U + R m 9 y b X V s Y T w v S X R l b V R 5 c G U + P E l 0 Z W 1 Q Y X R o P l N l Y 3 R p b 2 4 x L 3 N p b X B s a W Z p Z W Q l M 0 Z 3 a W R n Z X R f a W Q l M 0 Q x M T c 1 N z E l M j Z n Z W 9 f a W Q l M 0 Q 3 M j k l M j Z z d l 9 p Z C U z R D E x J T I 2 c G 9 w d W x h d G l v b l 9 n c m 9 1 c C U z R D Q 3 O T k l M j Z m c m 9 t R G F 0 Z S U z R D I v Q 2 9 u d m V y d G V k J T I w d G 8 l M j B U Y W J s Z T w v S X R l b V B h d G g + P C 9 J d G V t T G 9 j Y X R p b 2 4 + P F N 0 Y W J s Z U V u d H J p Z X M g L z 4 8 L 0 l 0 Z W 0 + P E l 0 Z W 0 + P E l 0 Z W 1 M b 2 N h d G l v b j 4 8 S X R l b V R 5 c G U + R m 9 y b X V s Y T w v S X R l b V R 5 c G U + P E l 0 Z W 1 Q Y X R o P l N l Y 3 R p b 2 4 x L 3 N p b X B s a W Z p Z W Q l M 0 Z 3 a W R n Z X R f a W Q l M 0 Q x M T c 1 N z E l M j Z n Z W 9 f a W Q l M 0 Q 3 M j k l M j Z z d l 9 p Z C U z R D E x J T I 2 c G 9 w d W x h d G l v b l 9 n c m 9 1 c C U z R D Q 3 O T k l M j Z m c m 9 t R G F 0 Z S U z R D I v R X h w Y W 5 k Z W Q l M j B D b 2 x 1 b W 4 x P C 9 J d G V t U G F 0 a D 4 8 L 0 l 0 Z W 1 M b 2 N h d G l v b j 4 8 U 3 R h Y m x l R W 5 0 c m l l c y A v P j w v S X R l b T 4 8 S X R l b T 4 8 S X R l b U x v Y 2 F 0 a W 9 u P j x J d G V t V H l w Z T 5 G b 3 J t d W x h P C 9 J d G V t V H l w Z T 4 8 S X R l b V B h d G g + U 2 V j d G l v b j E v c 2 l t c G x p Z m l l Z C U z R n d p Z G d l d F 9 p Z C U z R D E y M j U y M y U y N m d l b 1 9 p Z C U z R D Y 0 M C U y N n N 2 X 2 l k J T N E M T E l M j Z w b 3 B 1 b G F 0 a W 9 u X 2 d y b 3 V w J T N E N D c 5 O S U y N m Z y b 2 1 E Y X R l J T N E M 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z a W 1 w b G l m a W V k X 3 d p Z G d l d F 9 p Z F 8 x M j I 1 M j N f Z 2 V v X 2 l k X z Y 0 M F 9 z d l 9 p Z F 8 x M V 9 w b 3 B 1 b G F 0 a W 9 u X 2 d y b 3 V w X z Q 3 O T l f Z n J v b U R h d G V f M i I g L z 4 8 R W 5 0 c n k g V H l w Z T 0 i R m l s b G V k Q 2 9 t c G x l d G V S Z X N 1 b H R U b 1 d v c m t z a G V l d C I g V m F s d W U 9 I m w x I i A v P j x F b n R y e S B U e X B l P S J R d W V y e U l E I i B W Y W x 1 Z T 0 i c 2 Q 0 M D g w Y m U 5 L T E x N z k t N D g 2 N i 0 4 Y m U x L W R m N z U w M z Q 1 Z j c w Y i I g L z 4 8 R W 5 0 c n k g V H l w Z T 0 i R m l s b E x h c 3 R V c G R h d G V k I i B W Y W x 1 Z T 0 i Z D I w M T k t M T E t M j V U M T Q 6 M T Y 6 M D c u N T U w N z Q x M l o i I C 8 + P E V u d H J 5 I F R 5 c G U 9 I k Z p b G x D b 2 x 1 b W 5 U e X B l c y I g V m F s d W U 9 I n N B Q U F B Q U F B Q S I g L z 4 8 R W 5 0 c n k g V H l w Z T 0 i R m l s b E V y c m 9 y Q 2 9 1 b n Q i I F Z h b H V l P S J s M C I g L z 4 8 R W 5 0 c n k g V H l w Z T 0 i R m l s b E N v b H V t b k 5 h b W V z I i B W Y W x 1 Z T 0 i c 1 s m c X V v d D t D b 2 x 1 b W 4 x L m 1 v b n R o J n F 1 b 3 Q 7 L C Z x d W 9 0 O 0 N v b H V t b j E u e W V h c i Z x d W 9 0 O y w m c X V v d D t D b 2 x 1 b W 4 x L m 1 h b G U m c X V v d D s s J n F 1 b 3 Q 7 Q 2 9 s d W 1 u M S 5 m Z W 1 h b G U m c X V v d D s s J n F 1 b 3 Q 7 Q 2 9 s d W 1 u M S 5 j a G l s Z H J l b i Z x d W 9 0 O y w m c X V v d D t D b 2 x 1 b W 4 x L n V h Y y Z x d W 9 0 O 1 0 i I C 8 + P E V u d H J 5 I F R 5 c G U 9 I k Z p b G x F c n J v c k N v Z G U i I F Z h b H V l P S J z V W 5 r b m 9 3 b i I g L z 4 8 R W 5 0 c n k g V H l w Z T 0 i R m l s b E N v d W 5 0 I i B W Y W x 1 Z T 0 i b D E 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c 2 l t c G x p Z m l l Z D 9 3 a W R n Z X R f a W Q 9 M T I y N T I z X H U w M D I 2 Z 2 V v X 2 l k P T Y 0 M F x 1 M D A y N n N 2 X 2 l k P T E x X H U w M D I 2 c G 9 w d W x h d G l v b l 9 n c m 9 1 c D 0 0 N z k 5 X H U w M D I 2 Z n J v b U R h d G U 9 M i 9 F e H B h b m R l Z C B D b 2 x 1 b W 4 x L n t D b 2 x 1 b W 4 x L m 1 v b n R o L D B 9 J n F 1 b 3 Q 7 L C Z x d W 9 0 O 1 N l Y 3 R p b 2 4 x L 3 N p b X B s a W Z p Z W Q / d 2 l k Z 2 V 0 X 2 l k P T E y M j U y M 1 x 1 M D A y N m d l b 1 9 p Z D 0 2 N D B c d T A w M j Z z d l 9 p Z D 0 x M V x 1 M D A y N n B v c H V s Y X R p b 2 5 f Z 3 J v d X A 9 N D c 5 O V x 1 M D A y N m Z y b 2 1 E Y X R l P T I v R X h w Y W 5 k Z W Q g Q 2 9 s d W 1 u M S 5 7 Q 2 9 s d W 1 u M S 5 5 Z W F y L D F 9 J n F 1 b 3 Q 7 L C Z x d W 9 0 O 1 N l Y 3 R p b 2 4 x L 3 N p b X B s a W Z p Z W Q / d 2 l k Z 2 V 0 X 2 l k P T E y M j U y M 1 x 1 M D A y N m d l b 1 9 p Z D 0 2 N D B c d T A w M j Z z d l 9 p Z D 0 x M V x 1 M D A y N n B v c H V s Y X R p b 2 5 f Z 3 J v d X A 9 N D c 5 O V x 1 M D A y N m Z y b 2 1 E Y X R l P T I v R X h w Y W 5 k Z W Q g Q 2 9 s d W 1 u M S 5 7 Q 2 9 s d W 1 u M S 5 t Y W x l L D J 9 J n F 1 b 3 Q 7 L C Z x d W 9 0 O 1 N l Y 3 R p b 2 4 x L 3 N p b X B s a W Z p Z W Q / d 2 l k Z 2 V 0 X 2 l k P T E y M j U y M 1 x 1 M D A y N m d l b 1 9 p Z D 0 2 N D B c d T A w M j Z z d l 9 p Z D 0 x M V x 1 M D A y N n B v c H V s Y X R p b 2 5 f Z 3 J v d X A 9 N D c 5 O V x 1 M D A y N m Z y b 2 1 E Y X R l P T I v R X h w Y W 5 k Z W Q g Q 2 9 s d W 1 u M S 5 7 Q 2 9 s d W 1 u M S 5 m Z W 1 h b G U s M 3 0 m c X V v d D s s J n F 1 b 3 Q 7 U 2 V j d G l v b j E v c 2 l t c G x p Z m l l Z D 9 3 a W R n Z X R f a W Q 9 M T I y N T I z X H U w M D I 2 Z 2 V v X 2 l k P T Y 0 M F x 1 M D A y N n N 2 X 2 l k P T E x X H U w M D I 2 c G 9 w d W x h d G l v b l 9 n c m 9 1 c D 0 0 N z k 5 X H U w M D I 2 Z n J v b U R h d G U 9 M i 9 F e H B h b m R l Z C B D b 2 x 1 b W 4 x L n t D b 2 x 1 b W 4 x L m N o a W x k c m V u L D R 9 J n F 1 b 3 Q 7 L C Z x d W 9 0 O 1 N l Y 3 R p b 2 4 x L 3 N p b X B s a W Z p Z W Q / d 2 l k Z 2 V 0 X 2 l k P T E y M j U y M 1 x 1 M D A y N m d l b 1 9 p Z D 0 2 N D B c d T A w M j Z z d l 9 p Z D 0 x M V x 1 M D A y N n B v c H V s Y X R p b 2 5 f Z 3 J v d X A 9 N D c 5 O V x 1 M D A y N m Z y b 2 1 E Y X R l P T I v R X h w Y W 5 k Z W Q g Q 2 9 s d W 1 u M S 5 7 Q 2 9 s d W 1 u M S 5 1 Y W M s N X 0 m c X V v d D t d L C Z x d W 9 0 O 0 N v b H V t b k N v d W 5 0 J n F 1 b 3 Q 7 O j Y s J n F 1 b 3 Q 7 S 2 V 5 Q 2 9 s d W 1 u T m F t Z X M m c X V v d D s 6 W 1 0 s J n F 1 b 3 Q 7 Q 2 9 s d W 1 u S W R l b n R p d G l l c y Z x d W 9 0 O z p b J n F 1 b 3 Q 7 U 2 V j d G l v b j E v c 2 l t c G x p Z m l l Z D 9 3 a W R n Z X R f a W Q 9 M T I y N T I z X H U w M D I 2 Z 2 V v X 2 l k P T Y 0 M F x 1 M D A y N n N 2 X 2 l k P T E x X H U w M D I 2 c G 9 w d W x h d G l v b l 9 n c m 9 1 c D 0 0 N z k 5 X H U w M D I 2 Z n J v b U R h d G U 9 M i 9 F e H B h b m R l Z C B D b 2 x 1 b W 4 x L n t D b 2 x 1 b W 4 x L m 1 v b n R o L D B 9 J n F 1 b 3 Q 7 L C Z x d W 9 0 O 1 N l Y 3 R p b 2 4 x L 3 N p b X B s a W Z p Z W Q / d 2 l k Z 2 V 0 X 2 l k P T E y M j U y M 1 x 1 M D A y N m d l b 1 9 p Z D 0 2 N D B c d T A w M j Z z d l 9 p Z D 0 x M V x 1 M D A y N n B v c H V s Y X R p b 2 5 f Z 3 J v d X A 9 N D c 5 O V x 1 M D A y N m Z y b 2 1 E Y X R l P T I v R X h w Y W 5 k Z W Q g Q 2 9 s d W 1 u M S 5 7 Q 2 9 s d W 1 u M S 5 5 Z W F y L D F 9 J n F 1 b 3 Q 7 L C Z x d W 9 0 O 1 N l Y 3 R p b 2 4 x L 3 N p b X B s a W Z p Z W Q / d 2 l k Z 2 V 0 X 2 l k P T E y M j U y M 1 x 1 M D A y N m d l b 1 9 p Z D 0 2 N D B c d T A w M j Z z d l 9 p Z D 0 x M V x 1 M D A y N n B v c H V s Y X R p b 2 5 f Z 3 J v d X A 9 N D c 5 O V x 1 M D A y N m Z y b 2 1 E Y X R l P T I v R X h w Y W 5 k Z W Q g Q 2 9 s d W 1 u M S 5 7 Q 2 9 s d W 1 u M S 5 t Y W x l L D J 9 J n F 1 b 3 Q 7 L C Z x d W 9 0 O 1 N l Y 3 R p b 2 4 x L 3 N p b X B s a W Z p Z W Q / d 2 l k Z 2 V 0 X 2 l k P T E y M j U y M 1 x 1 M D A y N m d l b 1 9 p Z D 0 2 N D B c d T A w M j Z z d l 9 p Z D 0 x M V x 1 M D A y N n B v c H V s Y X R p b 2 5 f Z 3 J v d X A 9 N D c 5 O V x 1 M D A y N m Z y b 2 1 E Y X R l P T I v R X h w Y W 5 k Z W Q g Q 2 9 s d W 1 u M S 5 7 Q 2 9 s d W 1 u M S 5 m Z W 1 h b G U s M 3 0 m c X V v d D s s J n F 1 b 3 Q 7 U 2 V j d G l v b j E v c 2 l t c G x p Z m l l Z D 9 3 a W R n Z X R f a W Q 9 M T I y N T I z X H U w M D I 2 Z 2 V v X 2 l k P T Y 0 M F x 1 M D A y N n N 2 X 2 l k P T E x X H U w M D I 2 c G 9 w d W x h d G l v b l 9 n c m 9 1 c D 0 0 N z k 5 X H U w M D I 2 Z n J v b U R h d G U 9 M i 9 F e H B h b m R l Z C B D b 2 x 1 b W 4 x L n t D b 2 x 1 b W 4 x L m N o a W x k c m V u L D R 9 J n F 1 b 3 Q 7 L C Z x d W 9 0 O 1 N l Y 3 R p b 2 4 x L 3 N p b X B s a W Z p Z W Q / d 2 l k Z 2 V 0 X 2 l k P T E y M j U y M 1 x 1 M D A y N m d l b 1 9 p Z D 0 2 N D B c d T A w M j Z z d l 9 p Z D 0 x M V x 1 M D A y N n B v c H V s Y X R p b 2 5 f Z 3 J v d X A 9 N D c 5 O V x 1 M D A y N m Z y b 2 1 E Y X R l P T I v R X h w Y W 5 k Z W Q g Q 2 9 s d W 1 u M S 5 7 Q 2 9 s d W 1 u M S 5 1 Y W M s N X 0 m c X V v d D t d L C Z x d W 9 0 O 1 J l b G F 0 a W 9 u c 2 h p c E l u Z m 8 m c X V v d D s 6 W 1 1 9 I i A v P j w v U 3 R h Y m x l R W 5 0 c m l l c z 4 8 L 0 l 0 Z W 0 + P E l 0 Z W 0 + P E l 0 Z W 1 M b 2 N h d G l v b j 4 8 S X R l b V R 5 c G U + R m 9 y b X V s Y T w v S X R l b V R 5 c G U + P E l 0 Z W 1 Q Y X R o P l N l Y 3 R p b 2 4 x L 3 N p b X B s a W Z p Z W Q l M 0 Z 3 a W R n Z X R f a W Q l M 0 Q x M j I 1 M j M l M j Z n Z W 9 f a W Q l M 0 Q 2 N D A l M j Z z d l 9 p Z C U z R D E x J T I 2 c G 9 w d W x h d G l v b l 9 n c m 9 1 c C U z R D Q 3 O T k l M j Z m c m 9 t R G F 0 Z S U z R D I v U 2 9 1 c m N l P C 9 J d G V t U G F 0 a D 4 8 L 0 l 0 Z W 1 M b 2 N h d G l v b j 4 8 U 3 R h Y m x l R W 5 0 c m l l c y A v P j w v S X R l b T 4 8 S X R l b T 4 8 S X R l b U x v Y 2 F 0 a W 9 u P j x J d G V t V H l w Z T 5 G b 3 J t d W x h P C 9 J d G V t V H l w Z T 4 8 S X R l b V B h d G g + U 2 V j d G l v b j E v c 2 l t c G x p Z m l l Z C U z R n d p Z G d l d F 9 p Z C U z R D E y M j U y M y U y N m d l b 1 9 p Z C U z R D Y 0 M C U y N n N 2 X 2 l k J T N E M T E l M j Z w b 3 B 1 b G F 0 a W 9 u X 2 d y b 3 V w J T N E N D c 5 O S U y N m Z y b 2 1 E Y X R l J T N E M i 9 k Y X R h P C 9 J d G V t U G F 0 a D 4 8 L 0 l 0 Z W 1 M b 2 N h d G l v b j 4 8 U 3 R h Y m x l R W 5 0 c m l l c y A v P j w v S X R l b T 4 8 S X R l b T 4 8 S X R l b U x v Y 2 F 0 a W 9 u P j x J d G V t V H l w Z T 5 G b 3 J t d W x h P C 9 J d G V t V H l w Z T 4 8 S X R l b V B h d G g + U 2 V j d G l v b j E v c 2 l t c G x p Z m l l Z C U z R n d p Z G d l d F 9 p Z C U z R D E y M j U y M y U y N m d l b 1 9 p Z C U z R D Y 0 M C U y N n N 2 X 2 l k J T N E M T E l M j Z w b 3 B 1 b G F 0 a W 9 u X 2 d y b 3 V w J T N E N D c 5 O S U y N m Z y b 2 1 E Y X R l J T N E M i 9 D b 2 5 2 Z X J 0 Z W Q l M j B 0 b y U y M F R h Y m x l P C 9 J d G V t U G F 0 a D 4 8 L 0 l 0 Z W 1 M b 2 N h d G l v b j 4 8 U 3 R h Y m x l R W 5 0 c m l l c y A v P j w v S X R l b T 4 8 S X R l b T 4 8 S X R l b U x v Y 2 F 0 a W 9 u P j x J d G V t V H l w Z T 5 G b 3 J t d W x h P C 9 J d G V t V H l w Z T 4 8 S X R l b V B h d G g + U 2 V j d G l v b j E v c 2 l t c G x p Z m l l Z C U z R n d p Z G d l d F 9 p Z C U z R D E y M j U y M y U y N m d l b 1 9 p Z C U z R D Y 0 M C U y N n N 2 X 2 l k J T N E M T E l M j Z w b 3 B 1 b G F 0 a W 9 u X 2 d y b 3 V w J T N E N D c 5 O S U y N m Z y b 2 1 E Y X R l J T N E M i 9 F e H B h b m R l Z C U y M E N v b H V t b j E 8 L 0 l 0 Z W 1 Q Y X R o P j w v S X R l b U x v Y 2 F 0 a W 9 u P j x T d G F i b G V F b n R y a W V z I C 8 + P C 9 J d G V t P j x J d G V t P j x J d G V t T G 9 j Y X R p b 2 4 + P E l 0 Z W 1 U e X B l P k Z v c m 1 1 b G E 8 L 0 l 0 Z W 1 U e X B l P j x J d G V t U G F 0 a D 5 T Z W N 0 a W 9 u M S 9 z a W 1 w b G l m a W V k J T N G d 2 l k Z 2 V 0 X 2 l k J T N E M T I y N T Q 3 J T I 2 Z 2 V v X 2 l k J T N E N j U 2 J T I 2 c 3 Z f a W Q l M 0 Q x M S U y N n B v c H V s Y X R p b 2 5 f Z 3 J v d X A l M 0 Q 0 N z k 5 J T I 2 Z n J v b U R h d G U l M 0 Q y 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N p b X B s a W Z p Z W R f d 2 l k Z 2 V 0 X 2 l k X z E y M j U 0 N 1 9 n Z W 9 f a W R f N j U 2 X 3 N 2 X 2 l k X z E x X 3 B v c H V s Y X R p b 2 5 f Z 3 J v d X B f N D c 5 O V 9 m c m 9 t R G F 0 Z V 8 y I i A v P j x F b n R y e S B U e X B l P S J G a W x s Z W R D b 2 1 w b G V 0 Z V J l c 3 V s d F R v V 2 9 y a 3 N o Z W V 0 I i B W Y W x 1 Z T 0 i b D E i I C 8 + P E V u d H J 5 I F R 5 c G U 9 I l F 1 Z X J 5 S U Q i I F Z h b H V l P S J z Z j k 4 M m E x Y T g t O D I 2 M C 0 0 O T k 4 L T k y O T U t Y W E 1 N G U 4 M T c 3 M G J l I i A v P j x F b n R y e S B U e X B l P S J G a W x s T G F z d F V w Z G F 0 Z W Q i I F Z h b H V l P S J k M j A x O S 0 x M S 0 y N V Q x N D o x N j o w N y 4 0 M j c w N z E 0 W i I g L z 4 8 R W 5 0 c n k g V H l w Z T 0 i R m l s b E N v b H V t b l R 5 c G V z I i B W Y W x 1 Z T 0 i c 0 F B Q U F B Q U F B I i A v P j x F b n R y e S B U e X B l P S J G a W x s R X J y b 3 J D b 3 V u d C I g V m F s d W U 9 I m w w I i A v P j x F b n R y e S B U e X B l P S J G a W x s Q 2 9 s d W 1 u T m F t Z X M i I F Z h b H V l P S J z W y Z x d W 9 0 O 0 N v b H V t b j E u b W 9 u d G g m c X V v d D s s J n F 1 b 3 Q 7 Q 2 9 s d W 1 u M S 5 5 Z W F y J n F 1 b 3 Q 7 L C Z x d W 9 0 O 0 N v b H V t b j E u b W F s Z S Z x d W 9 0 O y w m c X V v d D t D b 2 x 1 b W 4 x L m Z l b W F s Z S Z x d W 9 0 O y w m c X V v d D t D b 2 x 1 b W 4 x L m N o a W x k c m V u J n F 1 b 3 Q 7 L C Z x d W 9 0 O 0 N v b H V t b j E u d W F j 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z a W 1 w b G l m a W V k P 3 d p Z G d l d F 9 p Z D 0 x M j I 1 N D d c d T A w M j Z n Z W 9 f a W Q 9 N j U 2 X H U w M D I 2 c 3 Z f a W Q 9 M T F c d T A w M j Z w b 3 B 1 b G F 0 a W 9 u X 2 d y b 3 V w P T Q 3 O T l c d T A w M j Z m c m 9 t R G F 0 Z T 0 y L 0 V 4 c G F u Z G V k I E N v b H V t b j E u e 0 N v b H V t b j E u b W 9 u d G g s M H 0 m c X V v d D s s J n F 1 b 3 Q 7 U 2 V j d G l v b j E v c 2 l t c G x p Z m l l Z D 9 3 a W R n Z X R f a W Q 9 M T I y N T Q 3 X H U w M D I 2 Z 2 V v X 2 l k P T Y 1 N l x 1 M D A y N n N 2 X 2 l k P T E x X H U w M D I 2 c G 9 w d W x h d G l v b l 9 n c m 9 1 c D 0 0 N z k 5 X H U w M D I 2 Z n J v b U R h d G U 9 M i 9 F e H B h b m R l Z C B D b 2 x 1 b W 4 x L n t D b 2 x 1 b W 4 x L n l l Y X I s M X 0 m c X V v d D s s J n F 1 b 3 Q 7 U 2 V j d G l v b j E v c 2 l t c G x p Z m l l Z D 9 3 a W R n Z X R f a W Q 9 M T I y N T Q 3 X H U w M D I 2 Z 2 V v X 2 l k P T Y 1 N l x 1 M D A y N n N 2 X 2 l k P T E x X H U w M D I 2 c G 9 w d W x h d G l v b l 9 n c m 9 1 c D 0 0 N z k 5 X H U w M D I 2 Z n J v b U R h d G U 9 M i 9 F e H B h b m R l Z C B D b 2 x 1 b W 4 x L n t D b 2 x 1 b W 4 x L m 1 h b G U s M n 0 m c X V v d D s s J n F 1 b 3 Q 7 U 2 V j d G l v b j E v c 2 l t c G x p Z m l l Z D 9 3 a W R n Z X R f a W Q 9 M T I y N T Q 3 X H U w M D I 2 Z 2 V v X 2 l k P T Y 1 N l x 1 M D A y N n N 2 X 2 l k P T E x X H U w M D I 2 c G 9 w d W x h d G l v b l 9 n c m 9 1 c D 0 0 N z k 5 X H U w M D I 2 Z n J v b U R h d G U 9 M i 9 F e H B h b m R l Z C B D b 2 x 1 b W 4 x L n t D b 2 x 1 b W 4 x L m Z l b W F s Z S w z f S Z x d W 9 0 O y w m c X V v d D t T Z W N 0 a W 9 u M S 9 z a W 1 w b G l m a W V k P 3 d p Z G d l d F 9 p Z D 0 x M j I 1 N D d c d T A w M j Z n Z W 9 f a W Q 9 N j U 2 X H U w M D I 2 c 3 Z f a W Q 9 M T F c d T A w M j Z w b 3 B 1 b G F 0 a W 9 u X 2 d y b 3 V w P T Q 3 O T l c d T A w M j Z m c m 9 t R G F 0 Z T 0 y L 0 V 4 c G F u Z G V k I E N v b H V t b j E u e 0 N v b H V t b j E u Y 2 h p b G R y Z W 4 s N H 0 m c X V v d D s s J n F 1 b 3 Q 7 U 2 V j d G l v b j E v c 2 l t c G x p Z m l l Z D 9 3 a W R n Z X R f a W Q 9 M T I y N T Q 3 X H U w M D I 2 Z 2 V v X 2 l k P T Y 1 N l x 1 M D A y N n N 2 X 2 l k P T E x X H U w M D I 2 c G 9 w d W x h d G l v b l 9 n c m 9 1 c D 0 0 N z k 5 X H U w M D I 2 Z n J v b U R h d G U 9 M i 9 F e H B h b m R l Z C B D b 2 x 1 b W 4 x L n t D b 2 x 1 b W 4 x L n V h Y y w 1 f S Z x d W 9 0 O 1 0 s J n F 1 b 3 Q 7 Q 2 9 s d W 1 u Q 2 9 1 b n Q m c X V v d D s 6 N i w m c X V v d D t L Z X l D b 2 x 1 b W 5 O Y W 1 l c y Z x d W 9 0 O z p b X S w m c X V v d D t D b 2 x 1 b W 5 J Z G V u d G l 0 a W V z J n F 1 b 3 Q 7 O l s m c X V v d D t T Z W N 0 a W 9 u M S 9 z a W 1 w b G l m a W V k P 3 d p Z G d l d F 9 p Z D 0 x M j I 1 N D d c d T A w M j Z n Z W 9 f a W Q 9 N j U 2 X H U w M D I 2 c 3 Z f a W Q 9 M T F c d T A w M j Z w b 3 B 1 b G F 0 a W 9 u X 2 d y b 3 V w P T Q 3 O T l c d T A w M j Z m c m 9 t R G F 0 Z T 0 y L 0 V 4 c G F u Z G V k I E N v b H V t b j E u e 0 N v b H V t b j E u b W 9 u d G g s M H 0 m c X V v d D s s J n F 1 b 3 Q 7 U 2 V j d G l v b j E v c 2 l t c G x p Z m l l Z D 9 3 a W R n Z X R f a W Q 9 M T I y N T Q 3 X H U w M D I 2 Z 2 V v X 2 l k P T Y 1 N l x 1 M D A y N n N 2 X 2 l k P T E x X H U w M D I 2 c G 9 w d W x h d G l v b l 9 n c m 9 1 c D 0 0 N z k 5 X H U w M D I 2 Z n J v b U R h d G U 9 M i 9 F e H B h b m R l Z C B D b 2 x 1 b W 4 x L n t D b 2 x 1 b W 4 x L n l l Y X I s M X 0 m c X V v d D s s J n F 1 b 3 Q 7 U 2 V j d G l v b j E v c 2 l t c G x p Z m l l Z D 9 3 a W R n Z X R f a W Q 9 M T I y N T Q 3 X H U w M D I 2 Z 2 V v X 2 l k P T Y 1 N l x 1 M D A y N n N 2 X 2 l k P T E x X H U w M D I 2 c G 9 w d W x h d G l v b l 9 n c m 9 1 c D 0 0 N z k 5 X H U w M D I 2 Z n J v b U R h d G U 9 M i 9 F e H B h b m R l Z C B D b 2 x 1 b W 4 x L n t D b 2 x 1 b W 4 x L m 1 h b G U s M n 0 m c X V v d D s s J n F 1 b 3 Q 7 U 2 V j d G l v b j E v c 2 l t c G x p Z m l l Z D 9 3 a W R n Z X R f a W Q 9 M T I y N T Q 3 X H U w M D I 2 Z 2 V v X 2 l k P T Y 1 N l x 1 M D A y N n N 2 X 2 l k P T E x X H U w M D I 2 c G 9 w d W x h d G l v b l 9 n c m 9 1 c D 0 0 N z k 5 X H U w M D I 2 Z n J v b U R h d G U 9 M i 9 F e H B h b m R l Z C B D b 2 x 1 b W 4 x L n t D b 2 x 1 b W 4 x L m Z l b W F s Z S w z f S Z x d W 9 0 O y w m c X V v d D t T Z W N 0 a W 9 u M S 9 z a W 1 w b G l m a W V k P 3 d p Z G d l d F 9 p Z D 0 x M j I 1 N D d c d T A w M j Z n Z W 9 f a W Q 9 N j U 2 X H U w M D I 2 c 3 Z f a W Q 9 M T F c d T A w M j Z w b 3 B 1 b G F 0 a W 9 u X 2 d y b 3 V w P T Q 3 O T l c d T A w M j Z m c m 9 t R G F 0 Z T 0 y L 0 V 4 c G F u Z G V k I E N v b H V t b j E u e 0 N v b H V t b j E u Y 2 h p b G R y Z W 4 s N H 0 m c X V v d D s s J n F 1 b 3 Q 7 U 2 V j d G l v b j E v c 2 l t c G x p Z m l l Z D 9 3 a W R n Z X R f a W Q 9 M T I y N T Q 3 X H U w M D I 2 Z 2 V v X 2 l k P T Y 1 N l x 1 M D A y N n N 2 X 2 l k P T E x X H U w M D I 2 c G 9 w d W x h d G l v b l 9 n c m 9 1 c D 0 0 N z k 5 X H U w M D I 2 Z n J v b U R h d G U 9 M i 9 F e H B h b m R l Z C B D b 2 x 1 b W 4 x L n t D b 2 x 1 b W 4 x L n V h Y y w 1 f S Z x d W 9 0 O 1 0 s J n F 1 b 3 Q 7 U m V s Y X R p b 2 5 z a G l w S W 5 m b y Z x d W 9 0 O z p b X X 0 i I C 8 + P C 9 T d G F i b G V F b n R y a W V z P j w v S X R l b T 4 8 S X R l b T 4 8 S X R l b U x v Y 2 F 0 a W 9 u P j x J d G V t V H l w Z T 5 G b 3 J t d W x h P C 9 J d G V t V H l w Z T 4 8 S X R l b V B h d G g + U 2 V j d G l v b j E v c 2 l t c G x p Z m l l Z C U z R n d p Z G d l d F 9 p Z C U z R D E y M j U 0 N y U y N m d l b 1 9 p Z C U z R D Y 1 N i U y N n N 2 X 2 l k J T N E M T E l M j Z w b 3 B 1 b G F 0 a W 9 u X 2 d y b 3 V w J T N E N D c 5 O S U y N m Z y b 2 1 E Y X R l J T N E M i 9 T b 3 V y Y 2 U 8 L 0 l 0 Z W 1 Q Y X R o P j w v S X R l b U x v Y 2 F 0 a W 9 u P j x T d G F i b G V F b n R y a W V z I C 8 + P C 9 J d G V t P j x J d G V t P j x J d G V t T G 9 j Y X R p b 2 4 + P E l 0 Z W 1 U e X B l P k Z v c m 1 1 b G E 8 L 0 l 0 Z W 1 U e X B l P j x J d G V t U G F 0 a D 5 T Z W N 0 a W 9 u M S 9 z a W 1 w b G l m a W V k J T N G d 2 l k Z 2 V 0 X 2 l k J T N E M T I y N T Q 3 J T I 2 Z 2 V v X 2 l k J T N E N j U 2 J T I 2 c 3 Z f a W Q l M 0 Q x M S U y N n B v c H V s Y X R p b 2 5 f Z 3 J v d X A l M 0 Q 0 N z k 5 J T I 2 Z n J v b U R h d G U l M 0 Q y L 2 R h d G E 8 L 0 l 0 Z W 1 Q Y X R o P j w v S X R l b U x v Y 2 F 0 a W 9 u P j x T d G F i b G V F b n R y a W V z I C 8 + P C 9 J d G V t P j x J d G V t P j x J d G V t T G 9 j Y X R p b 2 4 + P E l 0 Z W 1 U e X B l P k Z v c m 1 1 b G E 8 L 0 l 0 Z W 1 U e X B l P j x J d G V t U G F 0 a D 5 T Z W N 0 a W 9 u M S 9 z a W 1 w b G l m a W V k J T N G d 2 l k Z 2 V 0 X 2 l k J T N E M T I y N T Q 3 J T I 2 Z 2 V v X 2 l k J T N E N j U 2 J T I 2 c 3 Z f a W Q l M 0 Q x M S U y N n B v c H V s Y X R p b 2 5 f Z 3 J v d X A l M 0 Q 0 N z k 5 J T I 2 Z n J v b U R h d G U l M 0 Q y L 0 N v b n Z l c n R l Z C U y M H R v J T I w V G F i b G U 8 L 0 l 0 Z W 1 Q Y X R o P j w v S X R l b U x v Y 2 F 0 a W 9 u P j x T d G F i b G V F b n R y a W V z I C 8 + P C 9 J d G V t P j x J d G V t P j x J d G V t T G 9 j Y X R p b 2 4 + P E l 0 Z W 1 U e X B l P k Z v c m 1 1 b G E 8 L 0 l 0 Z W 1 U e X B l P j x J d G V t U G F 0 a D 5 T Z W N 0 a W 9 u M S 9 z a W 1 w b G l m a W V k J T N G d 2 l k Z 2 V 0 X 2 l k J T N E M T I y N T Q 3 J T I 2 Z 2 V v X 2 l k J T N E N j U 2 J T I 2 c 3 Z f a W Q l M 0 Q x M S U y N n B v c H V s Y X R p b 2 5 f Z 3 J v d X A l M 0 Q 0 N z k 5 J T I 2 Z n J v b U R h d G U l M 0 Q y L 0 V 4 c G F u Z G V k J T I w Q 2 9 s d W 1 u M T w v S X R l b V B h d G g + P C 9 J d G V t T G 9 j Y X R p b 2 4 + P F N 0 Y W J s Z U V u d H J p Z X M g L z 4 8 L 0 l 0 Z W 0 + P E l 0 Z W 0 + P E l 0 Z W 1 M b 2 N h d G l v b j 4 8 S X R l b V R 5 c G U + R m 9 y b X V s Y T w v S X R l b V R 5 c G U + P E l 0 Z W 1 Q Y X R o P l N l Y 3 R p b 2 4 x L 3 N p b X B s a W Z p Z W Q l M 0 Z 3 a W R n Z X R f a W Q l M 0 Q x M j A 3 M T k l M j Z z d l 9 p Z C U z R D E x J T I 2 c G 9 w d W x h d G l v b l 9 n c m 9 1 c C U z R D Q 3 O T k l M j Z m c m 9 t R G F 0 Z S U z R D I w M T k t M D E t M D 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2 l t c G x p Z m l l Z F 9 3 a W R n Z X R f a W R f M T I w N z E 5 X 3 N 2 X 2 l k X z E x X 3 B v c H V s Y X R p b 2 5 f Z 3 J v d X B f N D c 5 O V 9 m c m 9 t R G F 0 Z V 8 y M D E 5 X z A x X z A x I i A v P j x F b n R y e S B U e X B l P S J G a W x s Z W R D b 2 1 w b G V 0 Z V J l c 3 V s d F R v V 2 9 y a 3 N o Z W V 0 I i B W Y W x 1 Z T 0 i b D E i I C 8 + P E V u d H J 5 I F R 5 c G U 9 I l F 1 Z X J 5 S U Q i I F Z h b H V l P S J z Y T E x M T h j M m Y t Z W R k N y 0 0 Z W Q 5 L T k 3 M W Y t N W M 4 Y 2 V i O D d k N m E 1 I i A v P j x F b n R y e S B U e X B l P S J G a W x s T G F z d F V w Z G F 0 Z W Q i I F Z h b H V l P S J k M j A x O S 0 x M S 0 y N V Q x N D o x N j o w N y 4 z N D g y O D E 5 W i I g L z 4 8 R W 5 0 c n k g V H l w Z T 0 i R m l s b E N v b H V t b l R 5 c G V z I i B W Y W x 1 Z T 0 i c 0 F B Q U F B Q U F B I i A v P j x F b n R y e S B U e X B l P S J G a W x s R X J y b 3 J D b 3 V u d C I g V m F s d W U 9 I m w w I i A v P j x F b n R y e S B U e X B l P S J G a W x s Q 2 9 s d W 1 u T m F t Z X M i I F Z h b H V l P S J z W y Z x d W 9 0 O 0 N v b H V t b j E u b W 9 u d G g m c X V v d D s s J n F 1 b 3 Q 7 Q 2 9 s d W 1 u M S 5 5 Z W F y J n F 1 b 3 Q 7 L C Z x d W 9 0 O 0 N v b H V t b j E u b W F s Z S Z x d W 9 0 O y w m c X V v d D t D b 2 x 1 b W 4 x L m Z l b W F s Z S Z x d W 9 0 O y w m c X V v d D t D b 2 x 1 b W 4 x L m N o a W x k c m V u J n F 1 b 3 Q 7 L C Z x d W 9 0 O 0 N v b H V t b j E u d W F j 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z a W 1 w b G l m a W V k P 3 d p Z G d l d F 9 p Z D 0 x M j A 3 M T l c d T A w M j Z z d l 9 p Z D 0 x M V x 1 M D A y N n B v c H V s Y X R p b 2 5 f Z 3 J v d X A 9 N D c 5 O V x 1 M D A y N m Z y b 2 1 E Y X R l P T I w M T k t M D E t M D E v R X h w Y W 5 k Z W Q g Q 2 9 s d W 1 u M S 5 7 Q 2 9 s d W 1 u M S 5 t b 2 5 0 a C w w f S Z x d W 9 0 O y w m c X V v d D t T Z W N 0 a W 9 u M S 9 z a W 1 w b G l m a W V k P 3 d p Z G d l d F 9 p Z D 0 x M j A 3 M T l c d T A w M j Z z d l 9 p Z D 0 x M V x 1 M D A y N n B v c H V s Y X R p b 2 5 f Z 3 J v d X A 9 N D c 5 O V x 1 M D A y N m Z y b 2 1 E Y X R l P T I w M T k t M D E t M D E v R X h w Y W 5 k Z W Q g Q 2 9 s d W 1 u M S 5 7 Q 2 9 s d W 1 u M S 5 5 Z W F y L D F 9 J n F 1 b 3 Q 7 L C Z x d W 9 0 O 1 N l Y 3 R p b 2 4 x L 3 N p b X B s a W Z p Z W Q / d 2 l k Z 2 V 0 X 2 l k P T E y M D c x O V x 1 M D A y N n N 2 X 2 l k P T E x X H U w M D I 2 c G 9 w d W x h d G l v b l 9 n c m 9 1 c D 0 0 N z k 5 X H U w M D I 2 Z n J v b U R h d G U 9 M j A x O S 0 w M S 0 w M S 9 F e H B h b m R l Z C B D b 2 x 1 b W 4 x L n t D b 2 x 1 b W 4 x L m 1 h b G U s M n 0 m c X V v d D s s J n F 1 b 3 Q 7 U 2 V j d G l v b j E v c 2 l t c G x p Z m l l Z D 9 3 a W R n Z X R f a W Q 9 M T I w N z E 5 X H U w M D I 2 c 3 Z f a W Q 9 M T F c d T A w M j Z w b 3 B 1 b G F 0 a W 9 u X 2 d y b 3 V w P T Q 3 O T l c d T A w M j Z m c m 9 t R G F 0 Z T 0 y M D E 5 L T A x L T A x L 0 V 4 c G F u Z G V k I E N v b H V t b j E u e 0 N v b H V t b j E u Z m V t Y W x l L D N 9 J n F 1 b 3 Q 7 L C Z x d W 9 0 O 1 N l Y 3 R p b 2 4 x L 3 N p b X B s a W Z p Z W Q / d 2 l k Z 2 V 0 X 2 l k P T E y M D c x O V x 1 M D A y N n N 2 X 2 l k P T E x X H U w M D I 2 c G 9 w d W x h d G l v b l 9 n c m 9 1 c D 0 0 N z k 5 X H U w M D I 2 Z n J v b U R h d G U 9 M j A x O S 0 w M S 0 w M S 9 F e H B h b m R l Z C B D b 2 x 1 b W 4 x L n t D b 2 x 1 b W 4 x L m N o a W x k c m V u L D R 9 J n F 1 b 3 Q 7 L C Z x d W 9 0 O 1 N l Y 3 R p b 2 4 x L 3 N p b X B s a W Z p Z W Q / d 2 l k Z 2 V 0 X 2 l k P T E y M D c x O V x 1 M D A y N n N 2 X 2 l k P T E x X H U w M D I 2 c G 9 w d W x h d G l v b l 9 n c m 9 1 c D 0 0 N z k 5 X H U w M D I 2 Z n J v b U R h d G U 9 M j A x O S 0 w M S 0 w M S 9 F e H B h b m R l Z C B D b 2 x 1 b W 4 x L n t D b 2 x 1 b W 4 x L n V h Y y w 1 f S Z x d W 9 0 O 1 0 s J n F 1 b 3 Q 7 Q 2 9 s d W 1 u Q 2 9 1 b n Q m c X V v d D s 6 N i w m c X V v d D t L Z X l D b 2 x 1 b W 5 O Y W 1 l c y Z x d W 9 0 O z p b X S w m c X V v d D t D b 2 x 1 b W 5 J Z G V u d G l 0 a W V z J n F 1 b 3 Q 7 O l s m c X V v d D t T Z W N 0 a W 9 u M S 9 z a W 1 w b G l m a W V k P 3 d p Z G d l d F 9 p Z D 0 x M j A 3 M T l c d T A w M j Z z d l 9 p Z D 0 x M V x 1 M D A y N n B v c H V s Y X R p b 2 5 f Z 3 J v d X A 9 N D c 5 O V x 1 M D A y N m Z y b 2 1 E Y X R l P T I w M T k t M D E t M D E v R X h w Y W 5 k Z W Q g Q 2 9 s d W 1 u M S 5 7 Q 2 9 s d W 1 u M S 5 t b 2 5 0 a C w w f S Z x d W 9 0 O y w m c X V v d D t T Z W N 0 a W 9 u M S 9 z a W 1 w b G l m a W V k P 3 d p Z G d l d F 9 p Z D 0 x M j A 3 M T l c d T A w M j Z z d l 9 p Z D 0 x M V x 1 M D A y N n B v c H V s Y X R p b 2 5 f Z 3 J v d X A 9 N D c 5 O V x 1 M D A y N m Z y b 2 1 E Y X R l P T I w M T k t M D E t M D E v R X h w Y W 5 k Z W Q g Q 2 9 s d W 1 u M S 5 7 Q 2 9 s d W 1 u M S 5 5 Z W F y L D F 9 J n F 1 b 3 Q 7 L C Z x d W 9 0 O 1 N l Y 3 R p b 2 4 x L 3 N p b X B s a W Z p Z W Q / d 2 l k Z 2 V 0 X 2 l k P T E y M D c x O V x 1 M D A y N n N 2 X 2 l k P T E x X H U w M D I 2 c G 9 w d W x h d G l v b l 9 n c m 9 1 c D 0 0 N z k 5 X H U w M D I 2 Z n J v b U R h d G U 9 M j A x O S 0 w M S 0 w M S 9 F e H B h b m R l Z C B D b 2 x 1 b W 4 x L n t D b 2 x 1 b W 4 x L m 1 h b G U s M n 0 m c X V v d D s s J n F 1 b 3 Q 7 U 2 V j d G l v b j E v c 2 l t c G x p Z m l l Z D 9 3 a W R n Z X R f a W Q 9 M T I w N z E 5 X H U w M D I 2 c 3 Z f a W Q 9 M T F c d T A w M j Z w b 3 B 1 b G F 0 a W 9 u X 2 d y b 3 V w P T Q 3 O T l c d T A w M j Z m c m 9 t R G F 0 Z T 0 y M D E 5 L T A x L T A x L 0 V 4 c G F u Z G V k I E N v b H V t b j E u e 0 N v b H V t b j E u Z m V t Y W x l L D N 9 J n F 1 b 3 Q 7 L C Z x d W 9 0 O 1 N l Y 3 R p b 2 4 x L 3 N p b X B s a W Z p Z W Q / d 2 l k Z 2 V 0 X 2 l k P T E y M D c x O V x 1 M D A y N n N 2 X 2 l k P T E x X H U w M D I 2 c G 9 w d W x h d G l v b l 9 n c m 9 1 c D 0 0 N z k 5 X H U w M D I 2 Z n J v b U R h d G U 9 M j A x O S 0 w M S 0 w M S 9 F e H B h b m R l Z C B D b 2 x 1 b W 4 x L n t D b 2 x 1 b W 4 x L m N o a W x k c m V u L D R 9 J n F 1 b 3 Q 7 L C Z x d W 9 0 O 1 N l Y 3 R p b 2 4 x L 3 N p b X B s a W Z p Z W Q / d 2 l k Z 2 V 0 X 2 l k P T E y M D c x O V x 1 M D A y N n N 2 X 2 l k P T E x X H U w M D I 2 c G 9 w d W x h d G l v b l 9 n c m 9 1 c D 0 0 N z k 5 X H U w M D I 2 Z n J v b U R h d G U 9 M j A x O S 0 w M S 0 w M S 9 F e H B h b m R l Z C B D b 2 x 1 b W 4 x L n t D b 2 x 1 b W 4 x L n V h Y y w 1 f S Z x d W 9 0 O 1 0 s J n F 1 b 3 Q 7 U m V s Y X R p b 2 5 z a G l w S W 5 m b y Z x d W 9 0 O z p b X X 0 i I C 8 + P C 9 T d G F i b G V F b n R y a W V z P j w v S X R l b T 4 8 S X R l b T 4 8 S X R l b U x v Y 2 F 0 a W 9 u P j x J d G V t V H l w Z T 5 G b 3 J t d W x h P C 9 J d G V t V H l w Z T 4 8 S X R l b V B h d G g + U 2 V j d G l v b j E v c 2 l t c G x p Z m l l Z C U z R n d p Z G d l d F 9 p Z C U z R D E y M D c x O S U y N n N 2 X 2 l k J T N E M T E l M j Z w b 3 B 1 b G F 0 a W 9 u X 2 d y b 3 V w J T N E N D c 5 O S U y N m Z y b 2 1 E Y X R l J T N E M j A x O S 0 w M S 0 w M S 9 T b 3 V y Y 2 U 8 L 0 l 0 Z W 1 Q Y X R o P j w v S X R l b U x v Y 2 F 0 a W 9 u P j x T d G F i b G V F b n R y a W V z I C 8 + P C 9 J d G V t P j x J d G V t P j x J d G V t T G 9 j Y X R p b 2 4 + P E l 0 Z W 1 U e X B l P k Z v c m 1 1 b G E 8 L 0 l 0 Z W 1 U e X B l P j x J d G V t U G F 0 a D 5 T Z W N 0 a W 9 u M S 9 z a W 1 w b G l m a W V k J T N G d 2 l k Z 2 V 0 X 2 l k J T N E M T I w N z E 5 J T I 2 c 3 Z f a W Q l M 0 Q x M S U y N n B v c H V s Y X R p b 2 5 f Z 3 J v d X A l M 0 Q 0 N z k 5 J T I 2 Z n J v b U R h d G U l M 0 Q y M D E 5 L T A x L T A x L 2 R h d G E 8 L 0 l 0 Z W 1 Q Y X R o P j w v S X R l b U x v Y 2 F 0 a W 9 u P j x T d G F i b G V F b n R y a W V z I C 8 + P C 9 J d G V t P j x J d G V t P j x J d G V t T G 9 j Y X R p b 2 4 + P E l 0 Z W 1 U e X B l P k Z v c m 1 1 b G E 8 L 0 l 0 Z W 1 U e X B l P j x J d G V t U G F 0 a D 5 T Z W N 0 a W 9 u M S 9 z a W 1 w b G l m a W V k J T N G d 2 l k Z 2 V 0 X 2 l k J T N E M T I w N z E 5 J T I 2 c 3 Z f a W Q l M 0 Q x M S U y N n B v c H V s Y X R p b 2 5 f Z 3 J v d X A l M 0 Q 0 N z k 5 J T I 2 Z n J v b U R h d G U l M 0 Q y M D E 5 L T A x L T A x L 0 N v b n Z l c n R l Z C U y M H R v J T I w V G F i b G U 8 L 0 l 0 Z W 1 Q Y X R o P j w v S X R l b U x v Y 2 F 0 a W 9 u P j x T d G F i b G V F b n R y a W V z I C 8 + P C 9 J d G V t P j x J d G V t P j x J d G V t T G 9 j Y X R p b 2 4 + P E l 0 Z W 1 U e X B l P k Z v c m 1 1 b G E 8 L 0 l 0 Z W 1 U e X B l P j x J d G V t U G F 0 a D 5 T Z W N 0 a W 9 u M S 9 z a W 1 w b G l m a W V k J T N G d 2 l k Z 2 V 0 X 2 l k J T N E M T I w N z E 5 J T I 2 c 3 Z f a W Q l M 0 Q x M S U y N n B v c H V s Y X R p b 2 5 f Z 3 J v d X A l M 0 Q 0 N z k 5 J T I 2 Z n J v b U R h d G U l M 0 Q y M D E 5 L T A x L T A x L 0 V 4 c G F u Z G V k J T I w Q 2 9 s d W 1 u M T w v S X R l b V B h d G g + P C 9 J d G V t T G 9 j Y X R p b 2 4 + P F N 0 Y W J s Z U V u d H J p Z X M g L z 4 8 L 0 l 0 Z W 0 + P E l 0 Z W 0 + P E l 0 Z W 1 M b 2 N h d G l v b j 4 8 S X R l b V R 5 c G U + R m 9 y b X V s Y T w v S X R l b V R 5 c G U + P E l 0 Z W 1 Q Y X R o P l N l Y 3 R p b 2 4 x L 3 N 1 Y m x v Y 2 F 0 a W 9 u J T N G J T I 2 Z 2 V v X 2 l k J T N E N j Q w J T I 2 e W V h c i U z R G x h d G V z d C U y N n N 2 X 2 l k J T N E M T E l M j Z w b 3 B 1 b G F 0 a W 9 u X 2 d y b 3 V w J T N E N D c 5 N y U y Q z Q 3 O T g 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3 V i b G 9 j Y X R p b 2 5 f X 2 d l b 1 9 p Z F 8 2 N D B f e W V h c l 9 s Y X R l c 3 R f c 3 Z f a W R f M T F f c G 9 w d W x h d G l v b l 9 n c m 9 1 c F 8 0 N z k 3 X z Q 3 O T g i I C 8 + P E V u d H J 5 I F R 5 c G U 9 I k Z p b G x l Z E N v b X B s Z X R l U m V z d W x 0 V G 9 X b 3 J r c 2 h l Z X Q i I F Z h b H V l P S J s M S I g L z 4 8 R W 5 0 c n k g V H l w Z T 0 i U X V l c n l J R C I g V m F s d W U 9 I n N l O D k 1 M m N m Y S 0 4 M j R i L T Q 1 N W U t Y j g 2 N i 1 h Z D U 0 O T R j Z G R k M T I i I C 8 + P E V u d H J 5 I F R 5 c G U 9 I k Z p b G x M Y X N 0 V X B k Y X R l Z C I g V m F s d W U 9 I m Q y M D E 5 L T E x L T I 1 V D E 0 O j E 2 O j A 3 L j I 2 N T U w N D h a I i A v P j x F b n R y e S B U e X B l P S J G a W x s Q 2 9 s d W 1 u V H l w Z X M i I F Z h b H V l P S J z Q U F B Q U F 3 P T 0 i I C 8 + P E V u d H J 5 I F R 5 c G U 9 I k Z p b G x F c n J v c k N v d W 5 0 I i B W Y W x 1 Z T 0 i b D A i I C 8 + P E V u d H J 5 I F R 5 c G U 9 I k Z p b G x D b 2 x 1 b W 5 O Y W 1 l c y I g V m F s d W U 9 I n N b J n F 1 b 3 Q 7 Q 2 9 s d W 1 u M S 5 n Z W 9 t Y X N 0 Z X J f b m F t Z S Z x d W 9 0 O y w m c X V v d D t D b 2 x 1 b W 4 x L m 1 v b n R o J n F 1 b 3 Q 7 L C Z x d W 9 0 O 0 N v b H V t b j E u e W V h c i Z x d W 9 0 O y w m c X V v d D t D b 2 x 1 b W 4 x L m l u Z G l 2 a W R 1 Y W x z J n F 1 b 3 Q 7 X S I g L z 4 8 R W 5 0 c n k g V H l w Z T 0 i R m l s b E V y c m 9 y Q 2 9 k Z S I g V m F s d W U 9 I n N V b m t u b 3 d u I i A v P j x F b n R y e S B U e X B l P S J G a W x s Q 2 9 1 b n Q i I F Z h b H V l P S J s M T E 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c 3 V i b G 9 j Y X R p b 2 4 / X H U w M D I 2 Z 2 V v X 2 l k P T Y 0 M F x 1 M D A y N n l l Y X I 9 b G F 0 Z X N 0 X H U w M D I 2 c 3 Z f a W Q 9 M T F c d T A w M j Z w b 3 B 1 b G F 0 a W 9 u X 2 d y b 3 V w P T Q 3 O T c s N D c 5 O C 9 F e H B h b m R l Z C B D b 2 x 1 b W 4 x L n t D b 2 x 1 b W 4 x L m d l b 2 1 h c 3 R l c l 9 u Y W 1 l L D B 9 J n F 1 b 3 Q 7 L C Z x d W 9 0 O 1 N l Y 3 R p b 2 4 x L 3 N 1 Y m x v Y 2 F 0 a W 9 u P 1 x 1 M D A y N m d l b 1 9 p Z D 0 2 N D B c d T A w M j Z 5 Z W F y P W x h d G V z d F x 1 M D A y N n N 2 X 2 l k P T E x X H U w M D I 2 c G 9 w d W x h d G l v b l 9 n c m 9 1 c D 0 0 N z k 3 L D Q 3 O T g v R X h w Y W 5 k Z W Q g Q 2 9 s d W 1 u M S 5 7 Q 2 9 s d W 1 u M S 5 t b 2 5 0 a C w x f S Z x d W 9 0 O y w m c X V v d D t T Z W N 0 a W 9 u M S 9 z d W J s b 2 N h d G l v b j 9 c d T A w M j Z n Z W 9 f a W Q 9 N j Q w X H U w M D I 2 e W V h c j 1 s Y X R l c 3 R c d T A w M j Z z d l 9 p Z D 0 x M V x 1 M D A y N n B v c H V s Y X R p b 2 5 f Z 3 J v d X A 9 N D c 5 N y w 0 N z k 4 L 0 V 4 c G F u Z G V k I E N v b H V t b j E u e 0 N v b H V t b j E u e W V h c i w y f S Z x d W 9 0 O y w m c X V v d D t T Z W N 0 a W 9 u M S 9 z d W J s b 2 N h d G l v b j 9 c d T A w M j Z n Z W 9 f a W Q 9 N j Q w X H U w M D I 2 e W V h c j 1 s Y X R l c 3 R c d T A w M j Z z d l 9 p Z D 0 x M V x 1 M D A y N n B v c H V s Y X R p b 2 5 f Z 3 J v d X A 9 N D c 5 N y w 0 N z k 4 L 0 N o Y W 5 n Z W Q g V H l w Z S 5 7 Q 2 9 s d W 1 u M S 5 p b m R p d m l k d W F s c y w z f S Z x d W 9 0 O 1 0 s J n F 1 b 3 Q 7 Q 2 9 s d W 1 u Q 2 9 1 b n Q m c X V v d D s 6 N C w m c X V v d D t L Z X l D b 2 x 1 b W 5 O Y W 1 l c y Z x d W 9 0 O z p b X S w m c X V v d D t D b 2 x 1 b W 5 J Z G V u d G l 0 a W V z J n F 1 b 3 Q 7 O l s m c X V v d D t T Z W N 0 a W 9 u M S 9 z d W J s b 2 N h d G l v b j 9 c d T A w M j Z n Z W 9 f a W Q 9 N j Q w X H U w M D I 2 e W V h c j 1 s Y X R l c 3 R c d T A w M j Z z d l 9 p Z D 0 x M V x 1 M D A y N n B v c H V s Y X R p b 2 5 f Z 3 J v d X A 9 N D c 5 N y w 0 N z k 4 L 0 V 4 c G F u Z G V k I E N v b H V t b j E u e 0 N v b H V t b j E u Z 2 V v b W F z d G V y X 2 5 h b W U s M H 0 m c X V v d D s s J n F 1 b 3 Q 7 U 2 V j d G l v b j E v c 3 V i b G 9 j Y X R p b 2 4 / X H U w M D I 2 Z 2 V v X 2 l k P T Y 0 M F x 1 M D A y N n l l Y X I 9 b G F 0 Z X N 0 X H U w M D I 2 c 3 Z f a W Q 9 M T F c d T A w M j Z w b 3 B 1 b G F 0 a W 9 u X 2 d y b 3 V w P T Q 3 O T c s N D c 5 O C 9 F e H B h b m R l Z C B D b 2 x 1 b W 4 x L n t D b 2 x 1 b W 4 x L m 1 v b n R o L D F 9 J n F 1 b 3 Q 7 L C Z x d W 9 0 O 1 N l Y 3 R p b 2 4 x L 3 N 1 Y m x v Y 2 F 0 a W 9 u P 1 x 1 M D A y N m d l b 1 9 p Z D 0 2 N D B c d T A w M j Z 5 Z W F y P W x h d G V z d F x 1 M D A y N n N 2 X 2 l k P T E x X H U w M D I 2 c G 9 w d W x h d G l v b l 9 n c m 9 1 c D 0 0 N z k 3 L D Q 3 O T g v R X h w Y W 5 k Z W Q g Q 2 9 s d W 1 u M S 5 7 Q 2 9 s d W 1 u M S 5 5 Z W F y L D J 9 J n F 1 b 3 Q 7 L C Z x d W 9 0 O 1 N l Y 3 R p b 2 4 x L 3 N 1 Y m x v Y 2 F 0 a W 9 u P 1 x 1 M D A y N m d l b 1 9 p Z D 0 2 N D B c d T A w M j Z 5 Z W F y P W x h d G V z d F x 1 M D A y N n N 2 X 2 l k P T E x X H U w M D I 2 c G 9 w d W x h d G l v b l 9 n c m 9 1 c D 0 0 N z k 3 L D Q 3 O T g v Q 2 h h b m d l Z C B U e X B l L n t D b 2 x 1 b W 4 x L m l u Z G l 2 a W R 1 Y W x z L D N 9 J n F 1 b 3 Q 7 X S w m c X V v d D t S Z W x h d G l v b n N o a X B J b m Z v J n F 1 b 3 Q 7 O l t d f S I g L z 4 8 L 1 N 0 Y W J s Z U V u d H J p Z X M + P C 9 J d G V t P j x J d G V t P j x J d G V t T G 9 j Y X R p b 2 4 + P E l 0 Z W 1 U e X B l P k Z v c m 1 1 b G E 8 L 0 l 0 Z W 1 U e X B l P j x J d G V t U G F 0 a D 5 T Z W N 0 a W 9 u M S 9 z d W J s b 2 N h d G l v b i U z R i U y N m d l b 1 9 p Z C U z R D Y 0 M C U y N n l l Y X I l M 0 R s Y X R l c 3 Q l M j Z z d l 9 p Z C U z R D E x J T I 2 c G 9 w d W x h d G l v b l 9 n c m 9 1 c C U z R D Q 3 O T c l M k M 0 N z k 4 L 1 N v d X J j Z T w v S X R l b V B h d G g + P C 9 J d G V t T G 9 j Y X R p b 2 4 + P F N 0 Y W J s Z U V u d H J p Z X M g L z 4 8 L 0 l 0 Z W 0 + P E l 0 Z W 0 + P E l 0 Z W 1 M b 2 N h d G l v b j 4 8 S X R l b V R 5 c G U + R m 9 y b X V s Y T w v S X R l b V R 5 c G U + P E l 0 Z W 1 Q Y X R o P l N l Y 3 R p b 2 4 x L 3 N 1 Y m x v Y 2 F 0 a W 9 u J T N G J T I 2 Z 2 V v X 2 l k J T N E N j Q w J T I 2 e W V h c i U z R G x h d G V z d C U y N n N 2 X 2 l k J T N E M T E l M j Z w b 3 B 1 b G F 0 a W 9 u X 2 d y b 3 V w J T N E N D c 5 N y U y Q z Q 3 O T g v Z G F 0 Y T w v S X R l b V B h d G g + P C 9 J d G V t T G 9 j Y X R p b 2 4 + P F N 0 Y W J s Z U V u d H J p Z X M g L z 4 8 L 0 l 0 Z W 0 + P E l 0 Z W 0 + P E l 0 Z W 1 M b 2 N h d G l v b j 4 8 S X R l b V R 5 c G U + R m 9 y b X V s Y T w v S X R l b V R 5 c G U + P E l 0 Z W 1 Q Y X R o P l N l Y 3 R p b 2 4 x L 3 N 1 Y m x v Y 2 F 0 a W 9 u J T N G J T I 2 Z 2 V v X 2 l k J T N E N j Q w J T I 2 e W V h c i U z R G x h d G V z d C U y N n N 2 X 2 l k J T N E M T E l M j Z w b 3 B 1 b G F 0 a W 9 u X 2 d y b 3 V w J T N E N D c 5 N y U y Q z Q 3 O T g v Q 2 9 u d m V y d G V k J T I w d G 8 l M j B U Y W J s Z T w v S X R l b V B h d G g + P C 9 J d G V t T G 9 j Y X R p b 2 4 + P F N 0 Y W J s Z U V u d H J p Z X M g L z 4 8 L 0 l 0 Z W 0 + P E l 0 Z W 0 + P E l 0 Z W 1 M b 2 N h d G l v b j 4 8 S X R l b V R 5 c G U + R m 9 y b X V s Y T w v S X R l b V R 5 c G U + P E l 0 Z W 1 Q Y X R o P l N l Y 3 R p b 2 4 x L 3 N 1 Y m x v Y 2 F 0 a W 9 u J T N G J T I 2 Z 2 V v X 2 l k J T N E N j Q w J T I 2 e W V h c i U z R G x h d G V z d C U y N n N 2 X 2 l k J T N E M T E l M j Z w b 3 B 1 b G F 0 a W 9 u X 2 d y b 3 V w J T N E N D c 5 N y U y Q z Q 3 O T g v R X h w Y W 5 k Z W Q l M j B D b 2 x 1 b W 4 x P C 9 J d G V t U G F 0 a D 4 8 L 0 l 0 Z W 1 M b 2 N h d G l v b j 4 8 U 3 R h Y m x l R W 5 0 c m l l c y A v P j w v S X R l b T 4 8 S X R l b T 4 8 S X R l b U x v Y 2 F 0 a W 9 u P j x J d G V t V H l w Z T 5 G b 3 J t d W x h P C 9 J d G V t V H l w Z T 4 8 S X R l b V B h d G g + U 2 V j d G l v b j E v M j A x O S U y N m Z v c m N l c 3 V i b G 9 j Y X R p b 2 4 l M 0 Q x J T I 2 d 2 l k Z 2 V 0 X 2 l k J T N E M T E 3 N T Y y J T I 2 c 3 Z f a W Q l M 0 Q x M S U y N m N v b G 9 y J T N E J T I 1 M j M z Y z h k Y m M l M j Z j b 2 x v c j I l M 0 Q l M j U y M z A w O T k 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x O S 0 w N i 0 y N 1 Q x M T o 0 M D o y O S 4 y M z Q 2 N T g 4 W i I g L z 4 8 R W 5 0 c n k g V H l w Z T 0 i R m l s b E N v b H V t b l R 5 c G V z I i B W Y W x 1 Z T 0 i c 0 F B Q U F B Q T 0 9 I i A v P j x F b n R y e S B U e X B l P S J G a W x s Q 2 9 s d W 1 u T m F t Z X M i I F Z h b H V l P S J z W y Z x d W 9 0 O 0 N v b H V t b j E u Z 2 V v b W F z d G V y X 2 5 h b W U m c X V v d D s s J n F 1 b 3 Q 7 Q 2 9 s d W 1 u M S 5 t b 2 5 0 a C Z x d W 9 0 O y w m c X V v d D t D b 2 x 1 b W 4 x L n l l Y X I m c X V v d D s s J n F 1 b 3 Q 7 Q 2 9 s d W 1 u M S 5 p b m R p d m l k d W F s 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z I w M T l c d T A w M j Z m b 3 J j Z X N 1 Y m x v Y 2 F 0 a W 9 u P T F c d T A w M j Z 3 a W R n Z X R f a W Q 9 M T E 3 N T Y y X H U w M D I 2 c 3 Z f a W Q 9 M T F c d T A w M j Z j b 2 x v c j 0 l M j M z Y z h k Y m N c d T A w M j Z j b 2 x v c j I 9 J T I z M D A 5 O S 9 F e H B h b m R l Z C B D b 2 x 1 b W 4 x L n t D b 2 x 1 b W 4 x L m d l b 2 1 h c 3 R l c l 9 u Y W 1 l L D B 9 J n F 1 b 3 Q 7 L C Z x d W 9 0 O 1 N l Y 3 R p b 2 4 x L z I w M T l c d T A w M j Z m b 3 J j Z X N 1 Y m x v Y 2 F 0 a W 9 u P T F c d T A w M j Z 3 a W R n Z X R f a W Q 9 M T E 3 N T Y y X H U w M D I 2 c 3 Z f a W Q 9 M T F c d T A w M j Z j b 2 x v c j 0 l M j M z Y z h k Y m N c d T A w M j Z j b 2 x v c j I 9 J T I z M D A 5 O S 9 F e H B h b m R l Z C B D b 2 x 1 b W 4 x L n t D b 2 x 1 b W 4 x L m 1 v b n R o L D F 9 J n F 1 b 3 Q 7 L C Z x d W 9 0 O 1 N l Y 3 R p b 2 4 x L z I w M T l c d T A w M j Z m b 3 J j Z X N 1 Y m x v Y 2 F 0 a W 9 u P T F c d T A w M j Z 3 a W R n Z X R f a W Q 9 M T E 3 N T Y y X H U w M D I 2 c 3 Z f a W Q 9 M T F c d T A w M j Z j b 2 x v c j 0 l M j M z Y z h k Y m N c d T A w M j Z j b 2 x v c j I 9 J T I z M D A 5 O S 9 F e H B h b m R l Z C B D b 2 x 1 b W 4 x L n t D b 2 x 1 b W 4 x L n l l Y X I s M n 0 m c X V v d D s s J n F 1 b 3 Q 7 U 2 V j d G l v b j E v M j A x O V x 1 M D A y N m Z v c m N l c 3 V i b G 9 j Y X R p b 2 4 9 M V x 1 M D A y N n d p Z G d l d F 9 p Z D 0 x M T c 1 N j J c d T A w M j Z z d l 9 p Z D 0 x M V x 1 M D A y N m N v b G 9 y P S U y M z N j O G R i Y 1 x 1 M D A y N m N v b G 9 y M j 0 l M j M w M D k 5 L 0 V 4 c G F u Z G V k I E N v b H V t b j E u e 0 N v b H V t b j E u a W 5 k a X Z p Z H V h b H M s M 3 0 m c X V v d D t d L C Z x d W 9 0 O 0 N v b H V t b k N v d W 5 0 J n F 1 b 3 Q 7 O j Q s J n F 1 b 3 Q 7 S 2 V 5 Q 2 9 s d W 1 u T m F t Z X M m c X V v d D s 6 W 1 0 s J n F 1 b 3 Q 7 Q 2 9 s d W 1 u S W R l b n R p d G l l c y Z x d W 9 0 O z p b J n F 1 b 3 Q 7 U 2 V j d G l v b j E v M j A x O V x 1 M D A y N m Z v c m N l c 3 V i b G 9 j Y X R p b 2 4 9 M V x 1 M D A y N n d p Z G d l d F 9 p Z D 0 x M T c 1 N j J c d T A w M j Z z d l 9 p Z D 0 x M V x 1 M D A y N m N v b G 9 y P S U y M z N j O G R i Y 1 x 1 M D A y N m N v b G 9 y M j 0 l M j M w M D k 5 L 0 V 4 c G F u Z G V k I E N v b H V t b j E u e 0 N v b H V t b j E u Z 2 V v b W F z d G V y X 2 5 h b W U s M H 0 m c X V v d D s s J n F 1 b 3 Q 7 U 2 V j d G l v b j E v M j A x O V x 1 M D A y N m Z v c m N l c 3 V i b G 9 j Y X R p b 2 4 9 M V x 1 M D A y N n d p Z G d l d F 9 p Z D 0 x M T c 1 N j J c d T A w M j Z z d l 9 p Z D 0 x M V x 1 M D A y N m N v b G 9 y P S U y M z N j O G R i Y 1 x 1 M D A y N m N v b G 9 y M j 0 l M j M w M D k 5 L 0 V 4 c G F u Z G V k I E N v b H V t b j E u e 0 N v b H V t b j E u b W 9 u d G g s M X 0 m c X V v d D s s J n F 1 b 3 Q 7 U 2 V j d G l v b j E v M j A x O V x 1 M D A y N m Z v c m N l c 3 V i b G 9 j Y X R p b 2 4 9 M V x 1 M D A y N n d p Z G d l d F 9 p Z D 0 x M T c 1 N j J c d T A w M j Z z d l 9 p Z D 0 x M V x 1 M D A y N m N v b G 9 y P S U y M z N j O G R i Y 1 x 1 M D A y N m N v b G 9 y M j 0 l M j M w M D k 5 L 0 V 4 c G F u Z G V k I E N v b H V t b j E u e 0 N v b H V t b j E u e W V h c i w y f S Z x d W 9 0 O y w m c X V v d D t T Z W N 0 a W 9 u M S 8 y M D E 5 X H U w M D I 2 Z m 9 y Y 2 V z d W J s b 2 N h d G l v b j 0 x X H U w M D I 2 d 2 l k Z 2 V 0 X 2 l k P T E x N z U 2 M l x 1 M D A y N n N 2 X 2 l k P T E x X H U w M D I 2 Y 2 9 s b 3 I 9 J T I z M 2 M 4 Z G J j X H U w M D I 2 Y 2 9 s b 3 I y P S U y M z A w O T k v R X h w Y W 5 k Z W Q g Q 2 9 s d W 1 u M S 5 7 Q 2 9 s d W 1 u M S 5 p b m R p d m l k d W F s c y w z f S Z x d W 9 0 O 1 0 s J n F 1 b 3 Q 7 U m V s Y X R p b 2 5 z a G l w S W 5 m b y Z x d W 9 0 O z p b X X 0 i I C 8 + P C 9 T d G F i b G V F b n R y a W V z P j w v S X R l b T 4 8 S X R l b T 4 8 S X R l b U x v Y 2 F 0 a W 9 u P j x J d G V t V H l w Z T 5 G b 3 J t d W x h P C 9 J d G V t V H l w Z T 4 8 S X R l b V B h d G g + U 2 V j d G l v b j E v M j A x O S U y N m Z v c m N l c 3 V i b G 9 j Y X R p b 2 4 l M 0 Q x J T I 2 d 2 l k Z 2 V 0 X 2 l k J T N E M T E 3 N T Y y J T I 2 c 3 Z f a W Q l M 0 Q x M S U y N m N v b G 9 y J T N E J T I 1 M j M z Y z h k Y m M l M j Z j b 2 x v c j I l M 0 Q l M j U y M z A w O T k v U 2 9 1 c m N l P C 9 J d G V t U G F 0 a D 4 8 L 0 l 0 Z W 1 M b 2 N h d G l v b j 4 8 U 3 R h Y m x l R W 5 0 c m l l c y A v P j w v S X R l b T 4 8 S X R l b T 4 8 S X R l b U x v Y 2 F 0 a W 9 u P j x J d G V t V H l w Z T 5 G b 3 J t d W x h P C 9 J d G V t V H l w Z T 4 8 S X R l b V B h d G g + U 2 V j d G l v b j E v M j A x O S U y N m Z v c m N l c 3 V i b G 9 j Y X R p b 2 4 l M 0 Q x J T I 2 d 2 l k Z 2 V 0 X 2 l k J T N E M T E 3 N T Y y J T I 2 c 3 Z f a W Q l M 0 Q x M S U y N m N v b G 9 y J T N E J T I 1 M j M z Y z h k Y m M l M j Z j b 2 x v c j I l M 0 Q l M j U y M z A w O T k v Z G F 0 Y T w v S X R l b V B h d G g + P C 9 J d G V t T G 9 j Y X R p b 2 4 + P F N 0 Y W J s Z U V u d H J p Z X M g L z 4 8 L 0 l 0 Z W 0 + P E l 0 Z W 0 + P E l 0 Z W 1 M b 2 N h d G l v b j 4 8 S X R l b V R 5 c G U + R m 9 y b X V s Y T w v S X R l b V R 5 c G U + P E l 0 Z W 1 Q Y X R o P l N l Y 3 R p b 2 4 x L z I w M T k l M j Z m b 3 J j Z X N 1 Y m x v Y 2 F 0 a W 9 u J T N E M S U y N n d p Z G d l d F 9 p Z C U z R D E x N z U 2 M i U y N n N 2 X 2 l k J T N E M T E l M j Z j b 2 x v c i U z R C U y N T I z M 2 M 4 Z G J j J T I 2 Y 2 9 s b 3 I y J T N E J T I 1 M j M w M D k 5 L 0 N v b n Z l c n R l Z C U y M H R v J T I w V G F i b G U 8 L 0 l 0 Z W 1 Q Y X R o P j w v S X R l b U x v Y 2 F 0 a W 9 u P j x T d G F i b G V F b n R y a W V z I C 8 + P C 9 J d G V t P j x J d G V t P j x J d G V t T G 9 j Y X R p b 2 4 + P E l 0 Z W 1 U e X B l P k Z v c m 1 1 b G E 8 L 0 l 0 Z W 1 U e X B l P j x J d G V t U G F 0 a D 5 T Z W N 0 a W 9 u M S 8 y M D E 5 J T I 2 Z m 9 y Y 2 V z d W J s b 2 N h d G l v b i U z R D E l M j Z 3 a W R n Z X R f a W Q l M 0 Q x M T c 1 N j I l M j Z z d l 9 p Z C U z R D E x J T I 2 Y 2 9 s b 3 I l M 0 Q l M j U y M z N j O G R i Y y U y N m N v b G 9 y M i U z R C U y N T I z M D A 5 O S 9 F e H B h b m R l Z C U y M E N v b H V t b j E 8 L 0 l 0 Z W 1 Q Y X R o P j w v S X R l b U x v Y 2 F 0 a W 9 u P j x T d G F i b G V F b n R y a W V z I C 8 + P C 9 J d G V t P j x J d G V t P j x J d G V t T G 9 j Y X R p b 2 4 + P E l 0 Z W 1 U e X B l P k Z v c m 1 1 b G E 8 L 0 l 0 Z W 1 U e X B l P j x J d G V t U G F 0 a D 5 T Z W N 0 a W 9 u M S 8 y M D E 5 J T I 2 Z m 9 y Y 2 V z d W J s b 2 N h d G l v b i U z R D E l M j Z 3 a W R n Z X R f a W Q l M 0 Q x M T c 1 N j I l M j Z z d l 9 p Z C U z R D E x J T I 2 Y 2 9 s b 3 I l M 0 Q l M j U y M z N j O G R i Y y U y N m N v b G 9 y M i U z R C U y N T I z J T I w J T I 4 M i U y O 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f M j A x O V 9 m b 3 J j Z X N 1 Y m x v Y 2 F 0 a W 9 u X z F f d 2 l k Z 2 V 0 X 2 l k X z E x N z U 2 M l 9 z d l 9 p Z F 8 x M V 9 j b 2 x v c l 9 f M j M z Y z h k Y m N f Y 2 9 s b 3 I y X 1 8 y M z A w O T k 5 I i A v P j x F b n R y e S B U e X B l P S J G a W x s Z W R D b 2 1 w b G V 0 Z V J l c 3 V s d F R v V 2 9 y a 3 N o Z W V 0 I i B W Y W x 1 Z T 0 i b D E i I C 8 + P E V u d H J 5 I F R 5 c G U 9 I l F 1 Z X J 5 S U Q i I F Z h b H V l P S J z M z Q w Y j R h O W E t Y W Y x M S 0 0 M D M 1 L T g w M j Q t Y z k 3 Z T k 5 Z m N k Y W Z h I i A v P j x F b n R y e S B U e X B l P S J M b 2 F k Z W R U b 0 F u Y W x 5 c 2 l z U 2 V y d m l j Z X M i I F Z h b H V l P S J s M C I g L z 4 8 R W 5 0 c n k g V H l w Z T 0 i R m l s b E x h c 3 R V c G R h d G V k I i B W Y W x 1 Z T 0 i Z D I w M T k t M T E t M j V U M T Q 6 M T Y 6 M D c u M T Y 3 N z Y 0 M l o i I C 8 + P E V u d H J 5 I F R 5 c G U 9 I k Z p b G x D b 2 x 1 b W 5 U e X B l c y I g V m F s d W U 9 I n N B Q U F B Q X c 9 P S I g L z 4 8 R W 5 0 c n k g V H l w Z T 0 i R m l s b E V y c m 9 y Q 2 9 1 b n Q i I F Z h b H V l P S J s M C I g L z 4 8 R W 5 0 c n k g V H l w Z T 0 i R m l s b E N v b H V t b k 5 h b W V z I i B W Y W x 1 Z T 0 i c 1 s m c X V v d D t D b 2 x 1 b W 4 x L m d l b 2 1 h c 3 R l c l 9 u Y W 1 l J n F 1 b 3 Q 7 L C Z x d W 9 0 O 0 N v b H V t b j E u b W 9 u d G g m c X V v d D s s J n F 1 b 3 Q 7 Q 2 9 s d W 1 u M S 5 5 Z W F y J n F 1 b 3 Q 7 L C Z x d W 9 0 O 0 N v b H V t b j E u a W 5 k a X Z p Z H V h b H M m c X V v d D t d I i A v P j x F b n R y e S B U e X B l P S J G a W x s R X J y b 3 J D b 2 R l I i B W Y W x 1 Z T 0 i c 1 V u a 2 5 v d 2 4 i I C 8 + P E V u d H J 5 I F R 5 c G U 9 I k Z p b G x D b 3 V u d C I g V m F s d W U 9 I m w 2 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z I w M T l c d T A w M j Z m b 3 J j Z X N 1 Y m x v Y 2 F 0 a W 9 u P T F c d T A w M j Z 3 a W R n Z X R f a W Q 9 M T E 3 N T Y y X H U w M D I 2 c 3 Z f a W Q 9 M T F c d T A w M j Z j b 2 x v c j 0 l M j M z Y z h k Y m N c d T A w M j Z j b 2 x v c j I 9 J T I z I C g y K S 9 F e H B h b m R l Z C B D b 2 x 1 b W 4 x L n t D b 2 x 1 b W 4 x L m d l b 2 1 h c 3 R l c l 9 u Y W 1 l L D B 9 J n F 1 b 3 Q 7 L C Z x d W 9 0 O 1 N l Y 3 R p b 2 4 x L z I w M T l c d T A w M j Z m b 3 J j Z X N 1 Y m x v Y 2 F 0 a W 9 u P T F c d T A w M j Z 3 a W R n Z X R f a W Q 9 M T E 3 N T Y y X H U w M D I 2 c 3 Z f a W Q 9 M T F c d T A w M j Z j b 2 x v c j 0 l M j M z Y z h k Y m N c d T A w M j Z j b 2 x v c j I 9 J T I z I C g y K S 9 F e H B h b m R l Z C B D b 2 x 1 b W 4 x L n t D b 2 x 1 b W 4 x L m 1 v b n R o L D F 9 J n F 1 b 3 Q 7 L C Z x d W 9 0 O 1 N l Y 3 R p b 2 4 x L z I w M T l c d T A w M j Z m b 3 J j Z X N 1 Y m x v Y 2 F 0 a W 9 u P T F c d T A w M j Z 3 a W R n Z X R f a W Q 9 M T E 3 N T Y y X H U w M D I 2 c 3 Z f a W Q 9 M T F c d T A w M j Z j b 2 x v c j 0 l M j M z Y z h k Y m N c d T A w M j Z j b 2 x v c j I 9 J T I z I C g y K S 9 F e H B h b m R l Z C B D b 2 x 1 b W 4 x L n t D b 2 x 1 b W 4 x L n l l Y X I s M n 0 m c X V v d D s s J n F 1 b 3 Q 7 U 2 V j d G l v b j E v M j A x O V x 1 M D A y N m Z v c m N l c 3 V i b G 9 j Y X R p b 2 4 9 M V x 1 M D A y N n d p Z G d l d F 9 p Z D 0 x M T c 1 N j J c d T A w M j Z z d l 9 p Z D 0 x M V x 1 M D A y N m N v b G 9 y P S U y M z N j O G R i Y 1 x 1 M D A y N m N v b G 9 y M j 0 l M j M g K D I p L 0 N o Y W 5 n Z W Q g V H l w Z S 5 7 Q 2 9 s d W 1 u M S 5 p b m R p d m l k d W F s c y w z f S Z x d W 9 0 O 1 0 s J n F 1 b 3 Q 7 Q 2 9 s d W 1 u Q 2 9 1 b n Q m c X V v d D s 6 N C w m c X V v d D t L Z X l D b 2 x 1 b W 5 O Y W 1 l c y Z x d W 9 0 O z p b X S w m c X V v d D t D b 2 x 1 b W 5 J Z G V u d G l 0 a W V z J n F 1 b 3 Q 7 O l s m c X V v d D t T Z W N 0 a W 9 u M S 8 y M D E 5 X H U w M D I 2 Z m 9 y Y 2 V z d W J s b 2 N h d G l v b j 0 x X H U w M D I 2 d 2 l k Z 2 V 0 X 2 l k P T E x N z U 2 M l x 1 M D A y N n N 2 X 2 l k P T E x X H U w M D I 2 Y 2 9 s b 3 I 9 J T I z M 2 M 4 Z G J j X H U w M D I 2 Y 2 9 s b 3 I y P S U y M y A o M i k v R X h w Y W 5 k Z W Q g Q 2 9 s d W 1 u M S 5 7 Q 2 9 s d W 1 u M S 5 n Z W 9 t Y X N 0 Z X J f b m F t Z S w w f S Z x d W 9 0 O y w m c X V v d D t T Z W N 0 a W 9 u M S 8 y M D E 5 X H U w M D I 2 Z m 9 y Y 2 V z d W J s b 2 N h d G l v b j 0 x X H U w M D I 2 d 2 l k Z 2 V 0 X 2 l k P T E x N z U 2 M l x 1 M D A y N n N 2 X 2 l k P T E x X H U w M D I 2 Y 2 9 s b 3 I 9 J T I z M 2 M 4 Z G J j X H U w M D I 2 Y 2 9 s b 3 I y P S U y M y A o M i k v R X h w Y W 5 k Z W Q g Q 2 9 s d W 1 u M S 5 7 Q 2 9 s d W 1 u M S 5 t b 2 5 0 a C w x f S Z x d W 9 0 O y w m c X V v d D t T Z W N 0 a W 9 u M S 8 y M D E 5 X H U w M D I 2 Z m 9 y Y 2 V z d W J s b 2 N h d G l v b j 0 x X H U w M D I 2 d 2 l k Z 2 V 0 X 2 l k P T E x N z U 2 M l x 1 M D A y N n N 2 X 2 l k P T E x X H U w M D I 2 Y 2 9 s b 3 I 9 J T I z M 2 M 4 Z G J j X H U w M D I 2 Y 2 9 s b 3 I y P S U y M y A o M i k v R X h w Y W 5 k Z W Q g Q 2 9 s d W 1 u M S 5 7 Q 2 9 s d W 1 u M S 5 5 Z W F y L D J 9 J n F 1 b 3 Q 7 L C Z x d W 9 0 O 1 N l Y 3 R p b 2 4 x L z I w M T l c d T A w M j Z m b 3 J j Z X N 1 Y m x v Y 2 F 0 a W 9 u P T F c d T A w M j Z 3 a W R n Z X R f a W Q 9 M T E 3 N T Y y X H U w M D I 2 c 3 Z f a W Q 9 M T F c d T A w M j Z j b 2 x v c j 0 l M j M z Y z h k Y m N c d T A w M j Z j b 2 x v c j I 9 J T I z I C g y K S 9 D a G F u Z 2 V k I F R 5 c G U u e 0 N v b H V t b j E u a W 5 k a X Z p Z H V h b H M s M 3 0 m c X V v d D t d L C Z x d W 9 0 O 1 J l b G F 0 a W 9 u c 2 h p c E l u Z m 8 m c X V v d D s 6 W 1 1 9 I i A v P j w v U 3 R h Y m x l R W 5 0 c m l l c z 4 8 L 0 l 0 Z W 0 + P E l 0 Z W 0 + P E l 0 Z W 1 M b 2 N h d G l v b j 4 8 S X R l b V R 5 c G U + R m 9 y b X V s Y T w v S X R l b V R 5 c G U + P E l 0 Z W 1 Q Y X R o P l N l Y 3 R p b 2 4 x L z I w M T k l M j Z m b 3 J j Z X N 1 Y m x v Y 2 F 0 a W 9 u J T N E M S U y N n d p Z G d l d F 9 p Z C U z R D E x N z U 2 M i U y N n N 2 X 2 l k J T N E M T E l M j Z j b 2 x v c i U z R C U y N T I z M 2 M 4 Z G J j J T I 2 Y 2 9 s b 3 I y J T N E J T I 1 M j M l M j A l M j g y J T I 5 L 1 N v d X J j Z T w v S X R l b V B h d G g + P C 9 J d G V t T G 9 j Y X R p b 2 4 + P F N 0 Y W J s Z U V u d H J p Z X M g L z 4 8 L 0 l 0 Z W 0 + P E l 0 Z W 0 + P E l 0 Z W 1 M b 2 N h d G l v b j 4 8 S X R l b V R 5 c G U + R m 9 y b X V s Y T w v S X R l b V R 5 c G U + P E l 0 Z W 1 Q Y X R o P l N l Y 3 R p b 2 4 x L z I w M T k l M j Z m b 3 J j Z X N 1 Y m x v Y 2 F 0 a W 9 u J T N E M S U y N n d p Z G d l d F 9 p Z C U z R D E x N z U 2 M i U y N n N 2 X 2 l k J T N E M T E l M j Z j b 2 x v c i U z R C U y N T I z M 2 M 4 Z G J j J T I 2 Y 2 9 s b 3 I y J T N E J T I 1 M j M l M j A l M j g y J T I 5 L 2 R h d G E 8 L 0 l 0 Z W 1 Q Y X R o P j w v S X R l b U x v Y 2 F 0 a W 9 u P j x T d G F i b G V F b n R y a W V z I C 8 + P C 9 J d G V t P j x J d G V t P j x J d G V t T G 9 j Y X R p b 2 4 + P E l 0 Z W 1 U e X B l P k Z v c m 1 1 b G E 8 L 0 l 0 Z W 1 U e X B l P j x J d G V t U G F 0 a D 5 T Z W N 0 a W 9 u M S 8 y M D E 5 J T I 2 Z m 9 y Y 2 V z d W J s b 2 N h d G l v b i U z R D E l M j Z 3 a W R n Z X R f a W Q l M 0 Q x M T c 1 N j I l M j Z z d l 9 p Z C U z R D E x J T I 2 Y 2 9 s b 3 I l M 0 Q l M j U y M z N j O G R i Y y U y N m N v b G 9 y M i U z R C U y N T I z J T I w J T I 4 M i U y O S 9 D b 2 5 2 Z X J 0 Z W Q l M j B 0 b y U y M F R h Y m x l P C 9 J d G V t U G F 0 a D 4 8 L 0 l 0 Z W 1 M b 2 N h d G l v b j 4 8 U 3 R h Y m x l R W 5 0 c m l l c y A v P j w v S X R l b T 4 8 S X R l b T 4 8 S X R l b U x v Y 2 F 0 a W 9 u P j x J d G V t V H l w Z T 5 G b 3 J t d W x h P C 9 J d G V t V H l w Z T 4 8 S X R l b V B h d G g + U 2 V j d G l v b j E v M j A x O S U y N m Z v c m N l c 3 V i b G 9 j Y X R p b 2 4 l M 0 Q x J T I 2 d 2 l k Z 2 V 0 X 2 l k J T N E M T E 3 N T Y y J T I 2 c 3 Z f a W Q l M 0 Q x M S U y N m N v b G 9 y J T N E J T I 1 M j M z Y z h k Y m M l M j Z j b 2 x v c j I l M 0 Q l M j U y M y U y M C U y O D I l M j k v R X h w Y W 5 k Z W Q l M j B D b 2 x 1 b W 4 x P C 9 J d G V t U G F 0 a D 4 8 L 0 l 0 Z W 1 M b 2 N h d G l v b j 4 8 U 3 R h Y m x l R W 5 0 c m l l c y A v P j w v S X R l b T 4 8 S X R l b T 4 8 S X R l b U x v Y 2 F 0 a W 9 u P j x J d G V t V H l w Z T 5 G b 3 J t d W x h P C 9 J d G V t V H l w Z T 4 8 S X R l b V B h d G g + U 2 V j d G l v b j E v b 3 J p Z 2 l u J T N G d 2 l k Z 2 V 0 X 2 l k J T N E M T E 3 N T Y 0 J T I 2 Z 2 V v X 2 l k J T N E N z I 5 J T I 2 c 3 Z f a W Q l M 0 Q x M S U y N n B v c H V s Y X R p b 2 5 f Y 2 9 s b G V j d G l v b i U z R D I 4 J T I 2 b G l t a X Q l M 0 Q x M C U y N m Z y 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9 y a W d p b l 9 3 a W R n Z X R f a W R f M T E 3 N T Y 0 X 2 d l b 1 9 p Z F 8 3 M j l f c 3 Z f a W R f M T F f c G 9 w d W x h d G l v b l 9 j b 2 x s Z W N 0 a W 9 u X z I 4 X 2 x p b W l 0 X z E w X 2 Z y I i A v P j x F b n R y e S B U e X B l P S J G a W x s Z W R D b 2 1 w b G V 0 Z V J l c 3 V s d F R v V 2 9 y a 3 N o Z W V 0 I i B W Y W x 1 Z T 0 i b D E i I C 8 + P E V u d H J 5 I F R 5 c G U 9 I l F 1 Z X J 5 S U Q i I F Z h b H V l P S J z M W R l M j E y O D c t M m Q 2 Z i 0 0 Y 2 U y L T k 1 Z D A t Z j c w M 2 Z l N m F i Z T U 1 I i A v P j x F b n R y e S B U e X B l P S J G a W x s T G F z d F V w Z G F 0 Z W Q i I F Z h b H V l P S J k M j A x O S 0 x M S 0 y N V Q x N D o x N j o w N y 4 x M T Y 5 M D A 2 W i I g L z 4 8 R W 5 0 c n k g V H l w Z T 0 i R m l s b E N v b H V t b l R 5 c G V z I i B W Y W x 1 Z T 0 i c 0 F B Q U F B d z 0 9 I i A v P j x F b n R y e S B U e X B l P S J G a W x s R X J y b 3 J D b 3 V u d C I g V m F s d W U 9 I m w w I i A v P j x F b n R y e S B U e X B l P S J G a W x s Q 2 9 s d W 1 u T m F t Z X M i I F Z h b H V l P S J z W y Z x d W 9 0 O 0 N v b H V t b j E u c G 9 w X 2 9 y a W d p b l 9 u Y W 1 l J n F 1 b 3 Q 7 L C Z x d W 9 0 O 0 N v b H V t b j E u b W 9 u d G g m c X V v d D s s J n F 1 b 3 Q 7 Q 2 9 s d W 1 u M S 5 5 Z W F y J n F 1 b 3 Q 7 L C Z x d W 9 0 O 0 N v b H V t b j E u a W 5 k a X Z p Z H V h b H M m c X V v d D t d I i A v P j x F b n R y e S B U e X B l P S J G a W x s R X J y b 3 J D b 2 R l I i B W Y W x 1 Z T 0 i c 1 V u a 2 5 v d 2 4 i I C 8 + P E V u d H J 5 I F R 5 c G U 9 I k Z p b G x D b 3 V u d C I g V m F s d W U 9 I m w x M C 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v c m l n a W 4 / d 2 l k Z 2 V 0 X 2 l k P T E x N z U 2 N F x 1 M D A y N m d l b 1 9 p Z D 0 3 M j l c d T A w M j Z z d l 9 p Z D 0 x M V x 1 M D A y N n B v c H V s Y X R p b 2 5 f Y 2 9 s b G V j d G l v b j 0 y O F x 1 M D A y N m x p b W l 0 P T E w X H U w M D I 2 Z n I v R X h w Y W 5 k Z W Q g Q 2 9 s d W 1 u M S 5 7 Q 2 9 s d W 1 u M S 5 w b 3 B f b 3 J p Z 2 l u X 2 5 h b W U s M H 0 m c X V v d D s s J n F 1 b 3 Q 7 U 2 V j d G l v b j E v b 3 J p Z 2 l u P 3 d p Z G d l d F 9 p Z D 0 x M T c 1 N j R c d T A w M j Z n Z W 9 f a W Q 9 N z I 5 X H U w M D I 2 c 3 Z f a W Q 9 M T F c d T A w M j Z w b 3 B 1 b G F 0 a W 9 u X 2 N v b G x l Y 3 R p b 2 4 9 M j h c d T A w M j Z s a W 1 p d D 0 x M F x 1 M D A y N m Z y L 0 V 4 c G F u Z G V k I E N v b H V t b j E u e 0 N v b H V t b j E u b W 9 u d G g s M X 0 m c X V v d D s s J n F 1 b 3 Q 7 U 2 V j d G l v b j E v b 3 J p Z 2 l u P 3 d p Z G d l d F 9 p Z D 0 x M T c 1 N j R c d T A w M j Z n Z W 9 f a W Q 9 N z I 5 X H U w M D I 2 c 3 Z f a W Q 9 M T F c d T A w M j Z w b 3 B 1 b G F 0 a W 9 u X 2 N v b G x l Y 3 R p b 2 4 9 M j h c d T A w M j Z s a W 1 p d D 0 x M F x 1 M D A y N m Z y L 0 V 4 c G F u Z G V k I E N v b H V t b j E u e 0 N v b H V t b j E u e W V h c i w y f S Z x d W 9 0 O y w m c X V v d D t T Z W N 0 a W 9 u M S 9 v c m l n a W 4 / d 2 l k Z 2 V 0 X 2 l k P T E x N z U 2 N F x 1 M D A y N m d l b 1 9 p Z D 0 3 M j l c d T A w M j Z z d l 9 p Z D 0 x M V x 1 M D A y N n B v c H V s Y X R p b 2 5 f Y 2 9 s b G V j d G l v b j 0 y O F x 1 M D A y N m x p b W l 0 P T E w X H U w M D I 2 Z n I v Q 2 h h b m d l Z C B U e X B l L n t D b 2 x 1 b W 4 x L m l u Z G l 2 a W R 1 Y W x z L D N 9 J n F 1 b 3 Q 7 X S w m c X V v d D t D b 2 x 1 b W 5 D b 3 V u d C Z x d W 9 0 O z o 0 L C Z x d W 9 0 O 0 t l e U N v b H V t b k 5 h b W V z J n F 1 b 3 Q 7 O l t d L C Z x d W 9 0 O 0 N v b H V t b k l k Z W 5 0 a X R p Z X M m c X V v d D s 6 W y Z x d W 9 0 O 1 N l Y 3 R p b 2 4 x L 2 9 y a W d p b j 9 3 a W R n Z X R f a W Q 9 M T E 3 N T Y 0 X H U w M D I 2 Z 2 V v X 2 l k P T c y O V x 1 M D A y N n N 2 X 2 l k P T E x X H U w M D I 2 c G 9 w d W x h d G l v b l 9 j b 2 x s Z W N 0 a W 9 u P T I 4 X H U w M D I 2 b G l t a X Q 9 M T B c d T A w M j Z m c i 9 F e H B h b m R l Z C B D b 2 x 1 b W 4 x L n t D b 2 x 1 b W 4 x L n B v c F 9 v c m l n a W 5 f b m F t Z S w w f S Z x d W 9 0 O y w m c X V v d D t T Z W N 0 a W 9 u M S 9 v c m l n a W 4 / d 2 l k Z 2 V 0 X 2 l k P T E x N z U 2 N F x 1 M D A y N m d l b 1 9 p Z D 0 3 M j l c d T A w M j Z z d l 9 p Z D 0 x M V x 1 M D A y N n B v c H V s Y X R p b 2 5 f Y 2 9 s b G V j d G l v b j 0 y O F x 1 M D A y N m x p b W l 0 P T E w X H U w M D I 2 Z n I v R X h w Y W 5 k Z W Q g Q 2 9 s d W 1 u M S 5 7 Q 2 9 s d W 1 u M S 5 t b 2 5 0 a C w x f S Z x d W 9 0 O y w m c X V v d D t T Z W N 0 a W 9 u M S 9 v c m l n a W 4 / d 2 l k Z 2 V 0 X 2 l k P T E x N z U 2 N F x 1 M D A y N m d l b 1 9 p Z D 0 3 M j l c d T A w M j Z z d l 9 p Z D 0 x M V x 1 M D A y N n B v c H V s Y X R p b 2 5 f Y 2 9 s b G V j d G l v b j 0 y O F x 1 M D A y N m x p b W l 0 P T E w X H U w M D I 2 Z n I v R X h w Y W 5 k Z W Q g Q 2 9 s d W 1 u M S 5 7 Q 2 9 s d W 1 u M S 5 5 Z W F y L D J 9 J n F 1 b 3 Q 7 L C Z x d W 9 0 O 1 N l Y 3 R p b 2 4 x L 2 9 y a W d p b j 9 3 a W R n Z X R f a W Q 9 M T E 3 N T Y 0 X H U w M D I 2 Z 2 V v X 2 l k P T c y O V x 1 M D A y N n N 2 X 2 l k P T E x X H U w M D I 2 c G 9 w d W x h d G l v b l 9 j b 2 x s Z W N 0 a W 9 u P T I 4 X H U w M D I 2 b G l t a X Q 9 M T B c d T A w M j Z m c i 9 D a G F u Z 2 V k I F R 5 c G U u e 0 N v b H V t b j E u a W 5 k a X Z p Z H V h b H M s M 3 0 m c X V v d D t d L C Z x d W 9 0 O 1 J l b G F 0 a W 9 u c 2 h p c E l u Z m 8 m c X V v d D s 6 W 1 1 9 I i A v P j w v U 3 R h Y m x l R W 5 0 c m l l c z 4 8 L 0 l 0 Z W 0 + P E l 0 Z W 0 + P E l 0 Z W 1 M b 2 N h d G l v b j 4 8 S X R l b V R 5 c G U + R m 9 y b X V s Y T w v S X R l b V R 5 c G U + P E l 0 Z W 1 Q Y X R o P l N l Y 3 R p b 2 4 x L 2 9 y a W d p b i U z R n d p Z G d l d F 9 p Z C U z R D E x N z U 2 N C U y N m d l b 1 9 p Z C U z R D c y O S U y N n N 2 X 2 l k J T N E M T E l M j Z w b 3 B 1 b G F 0 a W 9 u X 2 N v b G x l Y 3 R p b 2 4 l M 0 Q y O C U y N m x p b W l 0 J T N E M T A l M j Z m c i 9 T b 3 V y Y 2 U 8 L 0 l 0 Z W 1 Q Y X R o P j w v S X R l b U x v Y 2 F 0 a W 9 u P j x T d G F i b G V F b n R y a W V z I C 8 + P C 9 J d G V t P j x J d G V t P j x J d G V t T G 9 j Y X R p b 2 4 + P E l 0 Z W 1 U e X B l P k Z v c m 1 1 b G E 8 L 0 l 0 Z W 1 U e X B l P j x J d G V t U G F 0 a D 5 T Z W N 0 a W 9 u M S 9 v c m l n a W 4 l M 0 Z 3 a W R n Z X R f a W Q l M 0 Q x M T c 1 N j Q l M j Z n Z W 9 f a W Q l M 0 Q 3 M j k l M j Z z d l 9 p Z C U z R D E x J T I 2 c G 9 w d W x h d G l v b l 9 j b 2 x s Z W N 0 a W 9 u J T N E M j g l M j Z s a W 1 p d C U z R D E w J T I 2 Z n I v Z G F 0 Y T w v S X R l b V B h d G g + P C 9 J d G V t T G 9 j Y X R p b 2 4 + P F N 0 Y W J s Z U V u d H J p Z X M g L z 4 8 L 0 l 0 Z W 0 + P E l 0 Z W 0 + P E l 0 Z W 1 M b 2 N h d G l v b j 4 8 S X R l b V R 5 c G U + R m 9 y b X V s Y T w v S X R l b V R 5 c G U + P E l 0 Z W 1 Q Y X R o P l N l Y 3 R p b 2 4 x L 2 9 y a W d p b i U z R n d p Z G d l d F 9 p Z C U z R D E x N z U 2 N C U y N m d l b 1 9 p Z C U z R D c y O S U y N n N 2 X 2 l k J T N E M T E l M j Z w b 3 B 1 b G F 0 a W 9 u X 2 N v b G x l Y 3 R p b 2 4 l M 0 Q y O C U y N m x p b W l 0 J T N E M T A l M j Z m c i 9 D b 2 5 2 Z X J 0 Z W Q l M j B 0 b y U y M F R h Y m x l P C 9 J d G V t U G F 0 a D 4 8 L 0 l 0 Z W 1 M b 2 N h d G l v b j 4 8 U 3 R h Y m x l R W 5 0 c m l l c y A v P j w v S X R l b T 4 8 S X R l b T 4 8 S X R l b U x v Y 2 F 0 a W 9 u P j x J d G V t V H l w Z T 5 G b 3 J t d W x h P C 9 J d G V t V H l w Z T 4 8 S X R l b V B h d G g + U 2 V j d G l v b j E v b 3 J p Z 2 l u J T N G d 2 l k Z 2 V 0 X 2 l k J T N E M T E 3 N T Y 0 J T I 2 Z 2 V v X 2 l k J T N E N z I 5 J T I 2 c 3 Z f a W Q l M 0 Q x M S U y N n B v c H V s Y X R p b 2 5 f Y 2 9 s b G V j d G l v b i U z R D I 4 J T I 2 b G l t a X Q l M 0 Q x M C U y N m Z y L 0 V 4 c G F u Z G V k J T I w Q 2 9 s d W 1 u M T w v S X R l b V B h d G g + P C 9 J d G V t T G 9 j Y X R p b 2 4 + P F N 0 Y W J s Z U V u d H J p Z X M g L z 4 8 L 0 l 0 Z W 0 + P E l 0 Z W 0 + P E l 0 Z W 1 M b 2 N h d G l v b j 4 8 S X R l b V R 5 c G U + R m 9 y b X V s Y T w v S X R l b V R 5 c G U + P E l 0 Z W 1 Q Y X R o P l N l Y 3 R p b 2 4 x L 2 9 y a W d p b i U z R n d p Z G d l d F 9 p Z C U z R D E y M j U 0 M C U y N m d l b 1 9 p Z C U z R D Y 1 N i U y N n N 2 X 2 l k J T N E M T E l M j Z w b 3 B 1 b G F 0 a W 9 u X 2 N v b G x l Y 3 R p b 2 4 l M 0 Q y O C U y N m x p b W l 0 J T N E M j A w J T I 2 Z j 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l n a W 5 f d 2 l k Z 2 V 0 X 2 l k X z E y M j U 0 M F 9 n Z W 9 f a W R f N j U 2 X 3 N 2 X 2 l k X z E x X 3 B v c H V s Y X R p b 2 5 f Y 2 9 s b G V j d G l v b l 8 y O F 9 s a W 1 p d F 8 y M D B f Z i I g L z 4 8 R W 5 0 c n k g V H l w Z T 0 i R m l s b G V k Q 2 9 t c G x l d G V S Z X N 1 b H R U b 1 d v c m t z a G V l d C I g V m F s d W U 9 I m w x I i A v P j x F b n R y e S B U e X B l P S J R d W V y e U l E I i B W Y W x 1 Z T 0 i c z l m M 2 E 3 M z R k L T J i Z j Q t N D Y 5 O S 0 5 N T E z L T I 2 Y j I 1 N W V m Y z M y N C I g L z 4 8 R W 5 0 c n k g V H l w Z T 0 i R m l s b E x h c 3 R V c G R h d G V k I i B W Y W x 1 Z T 0 i Z D I w M T k t M T E t M j V U M T Q 6 M T Y 6 M D M u O D k 0 N z U 4 M l o i I C 8 + P E V u d H J 5 I F R 5 c G U 9 I k Z p b G x D b 2 x 1 b W 5 U e X B l c y I g V m F s d W U 9 I n N B Q U F B Q X c 9 P S I g L z 4 8 R W 5 0 c n k g V H l w Z T 0 i R m l s b E V y c m 9 y Q 2 9 1 b n Q i I F Z h b H V l P S J s M C I g L z 4 8 R W 5 0 c n k g V H l w Z T 0 i R m l s b E N v b H V t b k 5 h b W V z I i B W Y W x 1 Z T 0 i c 1 s m c X V v d D t D b 2 x 1 b W 4 x L n B v c F 9 v c m l n a W 5 f b m F t Z S Z x d W 9 0 O y w m c X V v d D t D b 2 x 1 b W 4 x L m 1 v b n R o J n F 1 b 3 Q 7 L C Z x d W 9 0 O 0 N v b H V t b j E u e W V h c i Z x d W 9 0 O y w m c X V v d D t D b 2 x 1 b W 4 x L m l u Z G l 2 a W R 1 Y W x z J n F 1 b 3 Q 7 X S I g L z 4 8 R W 5 0 c n k g V H l w Z T 0 i R m l s b E V y c m 9 y Q 2 9 k Z S I g V m F s d W U 9 I n N V b m t u b 3 d u I i A v P j x F b n R y e S B U e X B l P S J G a W x s Q 2 9 1 b n Q i I F Z h b H V l P S J s M j M 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b 3 J p Z 2 l u P 3 d p Z G d l d F 9 p Z D 0 x M j I 1 N D B c d T A w M j Z n Z W 9 f a W Q 9 N j U 2 X H U w M D I 2 c 3 Z f a W Q 9 M T F c d T A w M j Z w b 3 B 1 b G F 0 a W 9 u X 2 N v b G x l Y 3 R p b 2 4 9 M j h c d T A w M j Z s a W 1 p d D 0 y M D B c d T A w M j Z m L 0 V 4 c G F u Z G V k I E N v b H V t b j E u e 0 N v b H V t b j E u c G 9 w X 2 9 y a W d p b l 9 u Y W 1 l L D B 9 J n F 1 b 3 Q 7 L C Z x d W 9 0 O 1 N l Y 3 R p b 2 4 x L 2 9 y a W d p b j 9 3 a W R n Z X R f a W Q 9 M T I y N T Q w X H U w M D I 2 Z 2 V v X 2 l k P T Y 1 N l x 1 M D A y N n N 2 X 2 l k P T E x X H U w M D I 2 c G 9 w d W x h d G l v b l 9 j b 2 x s Z W N 0 a W 9 u P T I 4 X H U w M D I 2 b G l t a X Q 9 M j A w X H U w M D I 2 Z i 9 F e H B h b m R l Z C B D b 2 x 1 b W 4 x L n t D b 2 x 1 b W 4 x L m 1 v b n R o L D F 9 J n F 1 b 3 Q 7 L C Z x d W 9 0 O 1 N l Y 3 R p b 2 4 x L 2 9 y a W d p b j 9 3 a W R n Z X R f a W Q 9 M T I y N T Q w X H U w M D I 2 Z 2 V v X 2 l k P T Y 1 N l x 1 M D A y N n N 2 X 2 l k P T E x X H U w M D I 2 c G 9 w d W x h d G l v b l 9 j b 2 x s Z W N 0 a W 9 u P T I 4 X H U w M D I 2 b G l t a X Q 9 M j A w X H U w M D I 2 Z i 9 F e H B h b m R l Z C B D b 2 x 1 b W 4 x L n t D b 2 x 1 b W 4 x L n l l Y X I s M n 0 m c X V v d D s s J n F 1 b 3 Q 7 U 2 V j d G l v b j E v b 3 J p Z 2 l u P 3 d p Z G d l d F 9 p Z D 0 x M j I 1 N D B c d T A w M j Z n Z W 9 f a W Q 9 N j U 2 X H U w M D I 2 c 3 Z f a W Q 9 M T F c d T A w M j Z w b 3 B 1 b G F 0 a W 9 u X 2 N v b G x l Y 3 R p b 2 4 9 M j h c d T A w M j Z s a W 1 p d D 0 y M D B c d T A w M j Z m L 0 N o Y W 5 n Z W Q g V H l w Z S 5 7 Q 2 9 s d W 1 u M S 5 p b m R p d m l k d W F s c y w z f S Z x d W 9 0 O 1 0 s J n F 1 b 3 Q 7 Q 2 9 s d W 1 u Q 2 9 1 b n Q m c X V v d D s 6 N C w m c X V v d D t L Z X l D b 2 x 1 b W 5 O Y W 1 l c y Z x d W 9 0 O z p b X S w m c X V v d D t D b 2 x 1 b W 5 J Z G V u d G l 0 a W V z J n F 1 b 3 Q 7 O l s m c X V v d D t T Z W N 0 a W 9 u M S 9 v c m l n a W 4 / d 2 l k Z 2 V 0 X 2 l k P T E y M j U 0 M F x 1 M D A y N m d l b 1 9 p Z D 0 2 N T Z c d T A w M j Z z d l 9 p Z D 0 x M V x 1 M D A y N n B v c H V s Y X R p b 2 5 f Y 2 9 s b G V j d G l v b j 0 y O F x 1 M D A y N m x p b W l 0 P T I w M F x 1 M D A y N m Y v R X h w Y W 5 k Z W Q g Q 2 9 s d W 1 u M S 5 7 Q 2 9 s d W 1 u M S 5 w b 3 B f b 3 J p Z 2 l u X 2 5 h b W U s M H 0 m c X V v d D s s J n F 1 b 3 Q 7 U 2 V j d G l v b j E v b 3 J p Z 2 l u P 3 d p Z G d l d F 9 p Z D 0 x M j I 1 N D B c d T A w M j Z n Z W 9 f a W Q 9 N j U 2 X H U w M D I 2 c 3 Z f a W Q 9 M T F c d T A w M j Z w b 3 B 1 b G F 0 a W 9 u X 2 N v b G x l Y 3 R p b 2 4 9 M j h c d T A w M j Z s a W 1 p d D 0 y M D B c d T A w M j Z m L 0 V 4 c G F u Z G V k I E N v b H V t b j E u e 0 N v b H V t b j E u b W 9 u d G g s M X 0 m c X V v d D s s J n F 1 b 3 Q 7 U 2 V j d G l v b j E v b 3 J p Z 2 l u P 3 d p Z G d l d F 9 p Z D 0 x M j I 1 N D B c d T A w M j Z n Z W 9 f a W Q 9 N j U 2 X H U w M D I 2 c 3 Z f a W Q 9 M T F c d T A w M j Z w b 3 B 1 b G F 0 a W 9 u X 2 N v b G x l Y 3 R p b 2 4 9 M j h c d T A w M j Z s a W 1 p d D 0 y M D B c d T A w M j Z m L 0 V 4 c G F u Z G V k I E N v b H V t b j E u e 0 N v b H V t b j E u e W V h c i w y f S Z x d W 9 0 O y w m c X V v d D t T Z W N 0 a W 9 u M S 9 v c m l n a W 4 / d 2 l k Z 2 V 0 X 2 l k P T E y M j U 0 M F x 1 M D A y N m d l b 1 9 p Z D 0 2 N T Z c d T A w M j Z z d l 9 p Z D 0 x M V x 1 M D A y N n B v c H V s Y X R p b 2 5 f Y 2 9 s b G V j d G l v b j 0 y O F x 1 M D A y N m x p b W l 0 P T I w M F x 1 M D A y N m Y v Q 2 h h b m d l Z C B U e X B l L n t D b 2 x 1 b W 4 x L m l u Z G l 2 a W R 1 Y W x z L D N 9 J n F 1 b 3 Q 7 X S w m c X V v d D t S Z W x h d G l v b n N o a X B J b m Z v J n F 1 b 3 Q 7 O l t d f S I g L z 4 8 L 1 N 0 Y W J s Z U V u d H J p Z X M + P C 9 J d G V t P j x J d G V t P j x J d G V t T G 9 j Y X R p b 2 4 + P E l 0 Z W 1 U e X B l P k Z v c m 1 1 b G E 8 L 0 l 0 Z W 1 U e X B l P j x J d G V t U G F 0 a D 5 T Z W N 0 a W 9 u M S 9 v c m l n a W 4 l M 0 Z 3 a W R n Z X R f a W Q l M 0 Q x M j I 1 N D A l M j Z n Z W 9 f a W Q l M 0 Q 2 N T Y l M j Z z d l 9 p Z C U z R D E x J T I 2 c G 9 w d W x h d G l v b l 9 j b 2 x s Z W N 0 a W 9 u J T N E M j g l M j Z s a W 1 p d C U z R D I w M C U y N m Y v U 2 9 1 c m N l P C 9 J d G V t U G F 0 a D 4 8 L 0 l 0 Z W 1 M b 2 N h d G l v b j 4 8 U 3 R h Y m x l R W 5 0 c m l l c y A v P j w v S X R l b T 4 8 S X R l b T 4 8 S X R l b U x v Y 2 F 0 a W 9 u P j x J d G V t V H l w Z T 5 G b 3 J t d W x h P C 9 J d G V t V H l w Z T 4 8 S X R l b V B h d G g + U 2 V j d G l v b j E v b 3 J p Z 2 l u J T N G d 2 l k Z 2 V 0 X 2 l k J T N E M T I y N T Q w J T I 2 Z 2 V v X 2 l k J T N E N j U 2 J T I 2 c 3 Z f a W Q l M 0 Q x M S U y N n B v c H V s Y X R p b 2 5 f Y 2 9 s b G V j d G l v b i U z R D I 4 J T I 2 b G l t a X Q l M 0 Q y M D A l M j Z m L 2 R h d G E 8 L 0 l 0 Z W 1 Q Y X R o P j w v S X R l b U x v Y 2 F 0 a W 9 u P j x T d G F i b G V F b n R y a W V z I C 8 + P C 9 J d G V t P j x J d G V t P j x J d G V t T G 9 j Y X R p b 2 4 + P E l 0 Z W 1 U e X B l P k Z v c m 1 1 b G E 8 L 0 l 0 Z W 1 U e X B l P j x J d G V t U G F 0 a D 5 T Z W N 0 a W 9 u M S 9 v c m l n a W 4 l M 0 Z 3 a W R n Z X R f a W Q l M 0 Q x M j I 1 N D A l M j Z n Z W 9 f a W Q l M 0 Q 2 N T Y l M j Z z d l 9 p Z C U z R D E x J T I 2 c G 9 w d W x h d G l v b l 9 j b 2 x s Z W N 0 a W 9 u J T N E M j g l M j Z s a W 1 p d C U z R D I w M C U y N m Y v Q 2 9 u d m V y d G V k J T I w d G 8 l M j B U Y W J s Z T w v S X R l b V B h d G g + P C 9 J d G V t T G 9 j Y X R p b 2 4 + P F N 0 Y W J s Z U V u d H J p Z X M g L z 4 8 L 0 l 0 Z W 0 + P E l 0 Z W 0 + P E l 0 Z W 1 M b 2 N h d G l v b j 4 8 S X R l b V R 5 c G U + R m 9 y b X V s Y T w v S X R l b V R 5 c G U + P E l 0 Z W 1 Q Y X R o P l N l Y 3 R p b 2 4 x L 2 9 y a W d p b i U z R n d p Z G d l d F 9 p Z C U z R D E y M j U 0 M C U y N m d l b 1 9 p Z C U z R D Y 1 N i U y N n N 2 X 2 l k J T N E M T E l M j Z w b 3 B 1 b G F 0 a W 9 u X 2 N v b G x l Y 3 R p b 2 4 l M 0 Q y O C U y N m x p b W l 0 J T N E M j A w J T I 2 Z i 9 F e H B h b m R l Z C U y M E N v b H V t b j E 8 L 0 l 0 Z W 1 Q Y X R o P j w v S X R l b U x v Y 2 F 0 a W 9 u P j x T d G F i b G V F b n R y a W V z I C 8 + P C 9 J d G V t P j x J d G V t P j x J d G V t T G 9 j Y X R p b 2 4 + P E l 0 Z W 1 U e X B l P k Z v c m 1 1 b G E 8 L 0 l 0 Z W 1 U e X B l P j x J d G V t U G F 0 a D 5 T Z W N 0 a W 9 u M S 9 v c m l n a W 4 l M 0 Z 3 a W R n Z X R f a W Q l M 0 Q x M j I 1 M T U l M j Z n Z W 9 f a W Q l M 0 Q 2 N D A l M j Z z d l 9 p Z C U z R D E x J T I 2 c G 9 w d W x h d G l v b l 9 n c m 9 1 c C U z R D Q 5 O T Y l M j Z w b 3 B 1 b G F 0 a W 9 u X 2 N v b 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c m l n a W 5 f d 2 l k Z 2 V 0 X 2 l k X z E y M j U x N V 9 n Z W 9 f a W R f N j Q w X 3 N 2 X 2 l k X z E x X 3 B v c H V s Y X R p b 2 5 f Z 3 J v d X B f N D k 5 N l 9 w b 3 B 1 b G F 0 a W 9 u X 2 N v b C I g L z 4 8 R W 5 0 c n k g V H l w Z T 0 i R m l s b G V k Q 2 9 t c G x l d G V S Z X N 1 b H R U b 1 d v c m t z a G V l d C I g V m F s d W U 9 I m w x I i A v P j x F b n R y e S B U e X B l P S J R d W V y e U l E I i B W Y W x 1 Z T 0 i c 2 Y 1 M T J m O D Q 3 L W I 0 Y z k t N D g 0 O C 0 5 Y W I 4 L T Z m O G U y Y z J l M m M 0 O S I g L z 4 8 R W 5 0 c n k g V H l w Z T 0 i R m l s b E x h c 3 R V c G R h d G V k I i B W Y W x 1 Z T 0 i Z D I w M T k t M T E t M j V U M T Q 6 M T Y 6 M D M u N z k 3 M D E 5 N l o i I C 8 + P E V u d H J 5 I F R 5 c G U 9 I k Z p b G x D b 2 x 1 b W 5 U e X B l c y I g V m F s d W U 9 I n N B Q U F B Q X c 9 P S I g L z 4 8 R W 5 0 c n k g V H l w Z T 0 i R m l s b E V y c m 9 y Q 2 9 1 b n Q i I F Z h b H V l P S J s M C I g L z 4 8 R W 5 0 c n k g V H l w Z T 0 i R m l s b E N v b H V t b k 5 h b W V z I i B W Y W x 1 Z T 0 i c 1 s m c X V v d D t D b 2 x 1 b W 4 x L n B v c F 9 v c m l n a W 5 f b m F t Z S Z x d W 9 0 O y w m c X V v d D t D b 2 x 1 b W 4 x L m 1 v b n R o J n F 1 b 3 Q 7 L C Z x d W 9 0 O 0 N v b H V t b j E u e W V h c i Z x d W 9 0 O y w m c X V v d D t D b 2 x 1 b W 4 x L m l u Z G l 2 a W R 1 Y W x z J n F 1 b 3 Q 7 X S I g L z 4 8 R W 5 0 c n k g V H l w Z T 0 i R m l s b E V y c m 9 y Q 2 9 k Z S I g V m F s d W U 9 I n N V b m t u b 3 d u I i A v P j x F b n R y e S B U e X B l P S J G a W x s Q 2 9 1 b n Q i I F Z h b H V l P S J s M T E 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b 3 J p Z 2 l u P 3 d p Z G d l d F 9 p Z D 0 x M j I 1 M T V c d T A w M j Z n Z W 9 f a W Q 9 N j Q w X H U w M D I 2 c 3 Z f a W Q 9 M T F c d T A w M j Z w b 3 B 1 b G F 0 a W 9 u X 2 d y b 3 V w P T Q 5 O T Z c d T A w M j Z w b 3 B 1 b G F 0 a W 9 u X 2 N v b C 9 F e H B h b m R l Z C B D b 2 x 1 b W 4 x L n t D b 2 x 1 b W 4 x L n B v c F 9 v c m l n a W 5 f b m F t Z S w w f S Z x d W 9 0 O y w m c X V v d D t T Z W N 0 a W 9 u M S 9 v c m l n a W 4 / d 2 l k Z 2 V 0 X 2 l k P T E y M j U x N V x 1 M D A y N m d l b 1 9 p Z D 0 2 N D B c d T A w M j Z z d l 9 p Z D 0 x M V x 1 M D A y N n B v c H V s Y X R p b 2 5 f Z 3 J v d X A 9 N D k 5 N l x 1 M D A y N n B v c H V s Y X R p b 2 5 f Y 2 9 s L 0 V 4 c G F u Z G V k I E N v b H V t b j E u e 0 N v b H V t b j E u b W 9 u d G g s M X 0 m c X V v d D s s J n F 1 b 3 Q 7 U 2 V j d G l v b j E v b 3 J p Z 2 l u P 3 d p Z G d l d F 9 p Z D 0 x M j I 1 M T V c d T A w M j Z n Z W 9 f a W Q 9 N j Q w X H U w M D I 2 c 3 Z f a W Q 9 M T F c d T A w M j Z w b 3 B 1 b G F 0 a W 9 u X 2 d y b 3 V w P T Q 5 O T Z c d T A w M j Z w b 3 B 1 b G F 0 a W 9 u X 2 N v b C 9 F e H B h b m R l Z C B D b 2 x 1 b W 4 x L n t D b 2 x 1 b W 4 x L n l l Y X I s M n 0 m c X V v d D s s J n F 1 b 3 Q 7 U 2 V j d G l v b j E v b 3 J p Z 2 l u P 3 d p Z G d l d F 9 p Z D 0 x M j I 1 M T V c d T A w M j Z n Z W 9 f a W Q 9 N j Q w X H U w M D I 2 c 3 Z f a W Q 9 M T F c d T A w M j Z w b 3 B 1 b G F 0 a W 9 u X 2 d y b 3 V w P T Q 5 O T Z c d T A w M j Z w b 3 B 1 b G F 0 a W 9 u X 2 N v b C 9 D a G F u Z 2 V k I F R 5 c G U u e 0 N v b H V t b j E u a W 5 k a X Z p Z H V h b H M s M 3 0 m c X V v d D t d L C Z x d W 9 0 O 0 N v b H V t b k N v d W 5 0 J n F 1 b 3 Q 7 O j Q s J n F 1 b 3 Q 7 S 2 V 5 Q 2 9 s d W 1 u T m F t Z X M m c X V v d D s 6 W 1 0 s J n F 1 b 3 Q 7 Q 2 9 s d W 1 u S W R l b n R p d G l l c y Z x d W 9 0 O z p b J n F 1 b 3 Q 7 U 2 V j d G l v b j E v b 3 J p Z 2 l u P 3 d p Z G d l d F 9 p Z D 0 x M j I 1 M T V c d T A w M j Z n Z W 9 f a W Q 9 N j Q w X H U w M D I 2 c 3 Z f a W Q 9 M T F c d T A w M j Z w b 3 B 1 b G F 0 a W 9 u X 2 d y b 3 V w P T Q 5 O T Z c d T A w M j Z w b 3 B 1 b G F 0 a W 9 u X 2 N v b C 9 F e H B h b m R l Z C B D b 2 x 1 b W 4 x L n t D b 2 x 1 b W 4 x L n B v c F 9 v c m l n a W 5 f b m F t Z S w w f S Z x d W 9 0 O y w m c X V v d D t T Z W N 0 a W 9 u M S 9 v c m l n a W 4 / d 2 l k Z 2 V 0 X 2 l k P T E y M j U x N V x 1 M D A y N m d l b 1 9 p Z D 0 2 N D B c d T A w M j Z z d l 9 p Z D 0 x M V x 1 M D A y N n B v c H V s Y X R p b 2 5 f Z 3 J v d X A 9 N D k 5 N l x 1 M D A y N n B v c H V s Y X R p b 2 5 f Y 2 9 s L 0 V 4 c G F u Z G V k I E N v b H V t b j E u e 0 N v b H V t b j E u b W 9 u d G g s M X 0 m c X V v d D s s J n F 1 b 3 Q 7 U 2 V j d G l v b j E v b 3 J p Z 2 l u P 3 d p Z G d l d F 9 p Z D 0 x M j I 1 M T V c d T A w M j Z n Z W 9 f a W Q 9 N j Q w X H U w M D I 2 c 3 Z f a W Q 9 M T F c d T A w M j Z w b 3 B 1 b G F 0 a W 9 u X 2 d y b 3 V w P T Q 5 O T Z c d T A w M j Z w b 3 B 1 b G F 0 a W 9 u X 2 N v b C 9 F e H B h b m R l Z C B D b 2 x 1 b W 4 x L n t D b 2 x 1 b W 4 x L n l l Y X I s M n 0 m c X V v d D s s J n F 1 b 3 Q 7 U 2 V j d G l v b j E v b 3 J p Z 2 l u P 3 d p Z G d l d F 9 p Z D 0 x M j I 1 M T V c d T A w M j Z n Z W 9 f a W Q 9 N j Q w X H U w M D I 2 c 3 Z f a W Q 9 M T F c d T A w M j Z w b 3 B 1 b G F 0 a W 9 u X 2 d y b 3 V w P T Q 5 O T Z c d T A w M j Z w b 3 B 1 b G F 0 a W 9 u X 2 N v b C 9 D a G F u Z 2 V k I F R 5 c G U u e 0 N v b H V t b j E u a W 5 k a X Z p Z H V h b H M s M 3 0 m c X V v d D t d L C Z x d W 9 0 O 1 J l b G F 0 a W 9 u c 2 h p c E l u Z m 8 m c X V v d D s 6 W 1 1 9 I i A v P j w v U 3 R h Y m x l R W 5 0 c m l l c z 4 8 L 0 l 0 Z W 0 + P E l 0 Z W 0 + P E l 0 Z W 1 M b 2 N h d G l v b j 4 8 S X R l b V R 5 c G U + R m 9 y b X V s Y T w v S X R l b V R 5 c G U + P E l 0 Z W 1 Q Y X R o P l N l Y 3 R p b 2 4 x L 2 9 y a W d p b i U z R n d p Z G d l d F 9 p Z C U z R D E y M j U x N S U y N m d l b 1 9 p Z C U z R D Y 0 M C U y N n N 2 X 2 l k J T N E M T E l M j Z w b 3 B 1 b G F 0 a W 9 u X 2 d y b 3 V w J T N E N D k 5 N i U y N n B v c H V s Y X R p b 2 5 f Y 2 9 s L 1 N v d X J j Z T w v S X R l b V B h d G g + P C 9 J d G V t T G 9 j Y X R p b 2 4 + P F N 0 Y W J s Z U V u d H J p Z X M g L z 4 8 L 0 l 0 Z W 0 + P E l 0 Z W 0 + P E l 0 Z W 1 M b 2 N h d G l v b j 4 8 S X R l b V R 5 c G U + R m 9 y b X V s Y T w v S X R l b V R 5 c G U + P E l 0 Z W 1 Q Y X R o P l N l Y 3 R p b 2 4 x L 2 9 y a W d p b i U z R n d p Z G d l d F 9 p Z C U z R D E y M j U x N S U y N m d l b 1 9 p Z C U z R D Y 0 M C U y N n N 2 X 2 l k J T N E M T E l M j Z w b 3 B 1 b G F 0 a W 9 u X 2 d y b 3 V w J T N E N D k 5 N i U y N n B v c H V s Y X R p b 2 5 f Y 2 9 s L 2 R h d G E 8 L 0 l 0 Z W 1 Q Y X R o P j w v S X R l b U x v Y 2 F 0 a W 9 u P j x T d G F i b G V F b n R y a W V z I C 8 + P C 9 J d G V t P j x J d G V t P j x J d G V t T G 9 j Y X R p b 2 4 + P E l 0 Z W 1 U e X B l P k Z v c m 1 1 b G E 8 L 0 l 0 Z W 1 U e X B l P j x J d G V t U G F 0 a D 5 T Z W N 0 a W 9 u M S 9 v c m l n a W 4 l M 0 Z 3 a W R n Z X R f a W Q l M 0 Q x M j I 1 M T U l M j Z n Z W 9 f a W Q l M 0 Q 2 N D A l M j Z z d l 9 p Z C U z R D E x J T I 2 c G 9 w d W x h d G l v b l 9 n c m 9 1 c C U z R D Q 5 O T Y l M j Z w b 3 B 1 b G F 0 a W 9 u X 2 N v b C 9 D b 2 5 2 Z X J 0 Z W Q l M j B 0 b y U y M F R h Y m x l P C 9 J d G V t U G F 0 a D 4 8 L 0 l 0 Z W 1 M b 2 N h d G l v b j 4 8 U 3 R h Y m x l R W 5 0 c m l l c y A v P j w v S X R l b T 4 8 S X R l b T 4 8 S X R l b U x v Y 2 F 0 a W 9 u P j x J d G V t V H l w Z T 5 G b 3 J t d W x h P C 9 J d G V t V H l w Z T 4 8 S X R l b V B h d G g + U 2 V j d G l v b j E v b 3 J p Z 2 l u J T N G d 2 l k Z 2 V 0 X 2 l k J T N E M T I y N T E 1 J T I 2 Z 2 V v X 2 l k J T N E N j Q w J T I 2 c 3 Z f a W Q l M 0 Q x M S U y N n B v c H V s Y X R p b 2 5 f Z 3 J v d X A l M 0 Q 0 O T k 2 J T I 2 c G 9 w d W x h d G l v b l 9 j b 2 w v R X h w Y W 5 k Z W Q l M j B D b 2 x 1 b W 4 x P C 9 J d G V t U G F 0 a D 4 8 L 0 l 0 Z W 1 M b 2 N h d G l v b j 4 8 U 3 R h Y m x l R W 5 0 c m l l c y A v P j w v S X R l b T 4 8 S X R l b T 4 8 S X R l b U x v Y 2 F 0 a W 9 u P j x J d G V t V H l w Z T 5 G b 3 J t d W x h P C 9 J d G V t V H l w Z T 4 8 S X R l b V B h d G g + U 2 V j d G l v b j E v b 3 J p Z 2 l u J T N G d 2 l k Z 2 V 0 X 2 l k J T N E M T I w N z A 4 J T I 2 c 3 Z f a W Q l M 0 Q x M S U y N n B v c H V s Y X R p b 2 5 f Z 3 J v d X A l M 0 Q 0 O T I 0 J T I 2 c G 9 w d W x h d G l v b l 9 j b 2 x s Z W N 0 a W 9 u J T N E M j g l M j Y 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3 J p Z 2 l u X 3 d p Z G d l d F 9 p Z F 8 x M j A 3 M D h f c 3 Z f a W R f M T F f c G 9 w d W x h d G l v b l 9 n c m 9 1 c F 8 0 O T I 0 X 3 B v c H V s Y X R p b 2 5 f Y 2 9 s b G V j d G l v b l 8 y O C I g L z 4 8 R W 5 0 c n k g V H l w Z T 0 i R m l s b G V k Q 2 9 t c G x l d G V S Z X N 1 b H R U b 1 d v c m t z a G V l d C I g V m F s d W U 9 I m w x I i A v P j x F b n R y e S B U e X B l P S J R d W V y e U l E I i B W Y W x 1 Z T 0 i c 2 V j M W I z N G Y 2 L T h i N z k t N G F i O C 0 5 Z T M 2 L T R m Y T Z j N G I 2 M G Q 0 N C I g L z 4 8 R W 5 0 c n k g V H l w Z T 0 i R m l s b E x h c 3 R V c G R h d G V k I i B W Y W x 1 Z T 0 i Z D I w M T k t M T E t M j V U M T Q 6 M T U 6 N T Y u N D Y 4 N T Y 1 N l o i I C 8 + P E V u d H J 5 I F R 5 c G U 9 I k Z p b G x D b 2 x 1 b W 5 U e X B l c y I g V m F s d W U 9 I n N B Q U F B Q X c 9 P S I g L z 4 8 R W 5 0 c n k g V H l w Z T 0 i R m l s b E V y c m 9 y Q 2 9 1 b n Q i I F Z h b H V l P S J s M C I g L z 4 8 R W 5 0 c n k g V H l w Z T 0 i R m l s b E N v b H V t b k 5 h b W V z I i B W Y W x 1 Z T 0 i c 1 s m c X V v d D t D b 2 x 1 b W 4 x L n B v c F 9 v c m l n a W 5 f b m F t Z S Z x d W 9 0 O y w m c X V v d D t D b 2 x 1 b W 4 x L m 1 v b n R o J n F 1 b 3 Q 7 L C Z x d W 9 0 O 0 N v b H V t b j E u e W V h c i Z x d W 9 0 O y w m c X V v d D t D b 2 x 1 b W 4 x L m l u Z G l 2 a W R 1 Y W x z J n F 1 b 3 Q 7 X S I g L z 4 8 R W 5 0 c n k g V H l w Z T 0 i R m l s b E V y c m 9 y Q 2 9 k Z S I g V m F s d W U 9 I n N V b m t u b 3 d u I i A v P j x F b n R y e S B U e X B l P S J G a W x s Q 2 9 1 b n Q i I F Z h b H V l P S J s N D U 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b 3 J p Z 2 l u P 3 d p Z G d l d F 9 p Z D 0 x M j A 3 M D h c d T A w M j Z z d l 9 p Z D 0 x M V x 1 M D A y N n B v c H V s Y X R p b 2 5 f Z 3 J v d X A 9 N D k y N F x 1 M D A y N n B v c H V s Y X R p b 2 5 f Y 2 9 s b G V j d G l v b j 0 y O F x 1 M D A y N i 9 F e H B h b m R l Z C B D b 2 x 1 b W 4 x L n t D b 2 x 1 b W 4 x L n B v c F 9 v c m l n a W 5 f b m F t Z S w w f S Z x d W 9 0 O y w m c X V v d D t T Z W N 0 a W 9 u M S 9 v c m l n a W 4 / d 2 l k Z 2 V 0 X 2 l k P T E y M D c w O F x 1 M D A y N n N 2 X 2 l k P T E x X H U w M D I 2 c G 9 w d W x h d G l v b l 9 n c m 9 1 c D 0 0 O T I 0 X H U w M D I 2 c G 9 w d W x h d G l v b l 9 j b 2 x s Z W N 0 a W 9 u P T I 4 X H U w M D I 2 L 0 V 4 c G F u Z G V k I E N v b H V t b j E u e 0 N v b H V t b j E u b W 9 u d G g s M X 0 m c X V v d D s s J n F 1 b 3 Q 7 U 2 V j d G l v b j E v b 3 J p Z 2 l u P 3 d p Z G d l d F 9 p Z D 0 x M j A 3 M D h c d T A w M j Z z d l 9 p Z D 0 x M V x 1 M D A y N n B v c H V s Y X R p b 2 5 f Z 3 J v d X A 9 N D k y N F x 1 M D A y N n B v c H V s Y X R p b 2 5 f Y 2 9 s b G V j d G l v b j 0 y O F x 1 M D A y N i 9 F e H B h b m R l Z C B D b 2 x 1 b W 4 x L n t D b 2 x 1 b W 4 x L n l l Y X I s M n 0 m c X V v d D s s J n F 1 b 3 Q 7 U 2 V j d G l v b j E v b 3 J p Z 2 l u P 3 d p Z G d l d F 9 p Z D 0 x M j A 3 M D h c d T A w M j Z z d l 9 p Z D 0 x M V x 1 M D A y N n B v c H V s Y X R p b 2 5 f Z 3 J v d X A 9 N D k y N F x 1 M D A y N n B v c H V s Y X R p b 2 5 f Y 2 9 s b G V j d G l v b j 0 y O F x 1 M D A y N i 9 D a G F u Z 2 V k I F R 5 c G U u e 0 N v b H V t b j E u a W 5 k a X Z p Z H V h b H M s M 3 0 m c X V v d D t d L C Z x d W 9 0 O 0 N v b H V t b k N v d W 5 0 J n F 1 b 3 Q 7 O j Q s J n F 1 b 3 Q 7 S 2 V 5 Q 2 9 s d W 1 u T m F t Z X M m c X V v d D s 6 W 1 0 s J n F 1 b 3 Q 7 Q 2 9 s d W 1 u S W R l b n R p d G l l c y Z x d W 9 0 O z p b J n F 1 b 3 Q 7 U 2 V j d G l v b j E v b 3 J p Z 2 l u P 3 d p Z G d l d F 9 p Z D 0 x M j A 3 M D h c d T A w M j Z z d l 9 p Z D 0 x M V x 1 M D A y N n B v c H V s Y X R p b 2 5 f Z 3 J v d X A 9 N D k y N F x 1 M D A y N n B v c H V s Y X R p b 2 5 f Y 2 9 s b G V j d G l v b j 0 y O F x 1 M D A y N i 9 F e H B h b m R l Z C B D b 2 x 1 b W 4 x L n t D b 2 x 1 b W 4 x L n B v c F 9 v c m l n a W 5 f b m F t Z S w w f S Z x d W 9 0 O y w m c X V v d D t T Z W N 0 a W 9 u M S 9 v c m l n a W 4 / d 2 l k Z 2 V 0 X 2 l k P T E y M D c w O F x 1 M D A y N n N 2 X 2 l k P T E x X H U w M D I 2 c G 9 w d W x h d G l v b l 9 n c m 9 1 c D 0 0 O T I 0 X H U w M D I 2 c G 9 w d W x h d G l v b l 9 j b 2 x s Z W N 0 a W 9 u P T I 4 X H U w M D I 2 L 0 V 4 c G F u Z G V k I E N v b H V t b j E u e 0 N v b H V t b j E u b W 9 u d G g s M X 0 m c X V v d D s s J n F 1 b 3 Q 7 U 2 V j d G l v b j E v b 3 J p Z 2 l u P 3 d p Z G d l d F 9 p Z D 0 x M j A 3 M D h c d T A w M j Z z d l 9 p Z D 0 x M V x 1 M D A y N n B v c H V s Y X R p b 2 5 f Z 3 J v d X A 9 N D k y N F x 1 M D A y N n B v c H V s Y X R p b 2 5 f Y 2 9 s b G V j d G l v b j 0 y O F x 1 M D A y N i 9 F e H B h b m R l Z C B D b 2 x 1 b W 4 x L n t D b 2 x 1 b W 4 x L n l l Y X I s M n 0 m c X V v d D s s J n F 1 b 3 Q 7 U 2 V j d G l v b j E v b 3 J p Z 2 l u P 3 d p Z G d l d F 9 p Z D 0 x M j A 3 M D h c d T A w M j Z z d l 9 p Z D 0 x M V x 1 M D A y N n B v c H V s Y X R p b 2 5 f Z 3 J v d X A 9 N D k y N F x 1 M D A y N n B v c H V s Y X R p b 2 5 f Y 2 9 s b G V j d G l v b j 0 y O F x 1 M D A y N i 9 D a G F u Z 2 V k I F R 5 c G U u e 0 N v b H V t b j E u a W 5 k a X Z p Z H V h b H M s M 3 0 m c X V v d D t d L C Z x d W 9 0 O 1 J l b G F 0 a W 9 u c 2 h p c E l u Z m 8 m c X V v d D s 6 W 1 1 9 I i A v P j w v U 3 R h Y m x l R W 5 0 c m l l c z 4 8 L 0 l 0 Z W 0 + P E l 0 Z W 0 + P E l 0 Z W 1 M b 2 N h d G l v b j 4 8 S X R l b V R 5 c G U + R m 9 y b X V s Y T w v S X R l b V R 5 c G U + P E l 0 Z W 1 Q Y X R o P l N l Y 3 R p b 2 4 x L 2 9 y a W d p b i U z R n d p Z G d l d F 9 p Z C U z R D E y M D c w O C U y N n N 2 X 2 l k J T N E M T E l M j Z w b 3 B 1 b G F 0 a W 9 u X 2 d y b 3 V w J T N E N D k y N C U y N n B v c H V s Y X R p b 2 5 f Y 2 9 s b G V j d G l v b i U z R D I 4 J T I 2 L 1 N v d X J j Z T w v S X R l b V B h d G g + P C 9 J d G V t T G 9 j Y X R p b 2 4 + P F N 0 Y W J s Z U V u d H J p Z X M g L z 4 8 L 0 l 0 Z W 0 + P E l 0 Z W 0 + P E l 0 Z W 1 M b 2 N h d G l v b j 4 8 S X R l b V R 5 c G U + R m 9 y b X V s Y T w v S X R l b V R 5 c G U + P E l 0 Z W 1 Q Y X R o P l N l Y 3 R p b 2 4 x L 2 9 y a W d p b i U z R n d p Z G d l d F 9 p Z C U z R D E y M D c w O C U y N n N 2 X 2 l k J T N E M T E l M j Z w b 3 B 1 b G F 0 a W 9 u X 2 d y b 3 V w J T N E N D k y N C U y N n B v c H V s Y X R p b 2 5 f Y 2 9 s b G V j d G l v b i U z R D I 4 J T I 2 L 2 R h d G E 8 L 0 l 0 Z W 1 Q Y X R o P j w v S X R l b U x v Y 2 F 0 a W 9 u P j x T d G F i b G V F b n R y a W V z I C 8 + P C 9 J d G V t P j x J d G V t P j x J d G V t T G 9 j Y X R p b 2 4 + P E l 0 Z W 1 U e X B l P k Z v c m 1 1 b G E 8 L 0 l 0 Z W 1 U e X B l P j x J d G V t U G F 0 a D 5 T Z W N 0 a W 9 u M S 9 v c m l n a W 4 l M 0 Z 3 a W R n Z X R f a W Q l M 0 Q x M j A 3 M D g l M j Z z d l 9 p Z C U z R D E x J T I 2 c G 9 w d W x h d G l v b l 9 n c m 9 1 c C U z R D Q 5 M j Q l M j Z w b 3 B 1 b G F 0 a W 9 u X 2 N v b G x l Y 3 R p b 2 4 l M 0 Q y O C U y N i 9 D b 2 5 2 Z X J 0 Z W Q l M j B 0 b y U y M F R h Y m x l P C 9 J d G V t U G F 0 a D 4 8 L 0 l 0 Z W 1 M b 2 N h d G l v b j 4 8 U 3 R h Y m x l R W 5 0 c m l l c y A v P j w v S X R l b T 4 8 S X R l b T 4 8 S X R l b U x v Y 2 F 0 a W 9 u P j x J d G V t V H l w Z T 5 G b 3 J t d W x h P C 9 J d G V t V H l w Z T 4 8 S X R l b V B h d G g + U 2 V j d G l v b j E v b 3 J p Z 2 l u J T N G d 2 l k Z 2 V 0 X 2 l k J T N E M T I w N z A 4 J T I 2 c 3 Z f a W Q l M 0 Q x M S U y N n B v c H V s Y X R p b 2 5 f Z 3 J v d X A l M 0 Q 0 O T I 0 J T I 2 c G 9 w d W x h d G l v b l 9 j b 2 x s Z W N 0 a W 9 u J T N E M j g l M j Y v R X h w Y W 5 k Z W Q l M j B D b 2 x 1 b W 4 x P C 9 J d G V t U G F 0 a D 4 8 L 0 l 0 Z W 1 M b 2 N h d G l v b j 4 8 U 3 R h Y m x l R W 5 0 c m l l c y A v P j w v S X R l b T 4 8 S X R l b T 4 8 S X R l b U x v Y 2 F 0 a W 9 u P j x J d G V t V H l w Z T 5 G b 3 J t d W x h P C 9 J d G V t V H l w Z T 4 8 S X R l b V B h d G g + U 2 V j d G l v b j E v c 3 V i b G 9 j Y X R p b 2 4 l M 0 Y l M j Z n Z W 9 f a W Q l M 0 Q 2 N D A l M j Z 5 Z W F y J T N E b G F 0 Z X N 0 J T I 2 c 3 Z f a W Q l M 0 Q x M S U y N n B v c H V s Y X R p b 2 5 f Z 3 J v d X A l M 0 Q 0 N z k 3 J T J D N D c 5 O C 9 D a G F u Z 2 V k J T I w V H l w Z T w v S X R l b V B h d G g + P C 9 J d G V t T G 9 j Y X R p b 2 4 + P F N 0 Y W J s Z U V u d H J p Z X M g L z 4 8 L 0 l 0 Z W 0 + P E l 0 Z W 0 + P E l 0 Z W 1 M b 2 N h d G l v b j 4 8 S X R l b V R 5 c G U + R m 9 y b X V s Y T w v S X R l b V R 5 c G U + P E l 0 Z W 1 Q Y X R o P l N l Y 3 R p b 2 4 x L z I w M T k l M j Z m b 3 J j Z X N 1 Y m x v Y 2 F 0 a W 9 u J T N E M S U y N n d p Z G d l d F 9 p Z C U z R D E x N z U 2 M i U y N n N 2 X 2 l k J T N E M T E l M j Z j b 2 x v c i U z R C U y N T I z M 2 M 4 Z G J j J T I 2 Y 2 9 s b 3 I y J T N E J T I 1 M j M l M j A l M j g y J T I 5 L 0 N o Y W 5 n Z W Q l M j B U e X B l P C 9 J d G V t U G F 0 a D 4 8 L 0 l 0 Z W 1 M b 2 N h d G l v b j 4 8 U 3 R h Y m x l R W 5 0 c m l l c y A v P j w v S X R l b T 4 8 S X R l b T 4 8 S X R l b U x v Y 2 F 0 a W 9 u P j x J d G V t V H l w Z T 5 G b 3 J t d W x h P C 9 J d G V t V H l w Z T 4 8 S X R l b V B h d G g + U 2 V j d G l v b j E v b 3 J p Z 2 l u J T N G d 2 l k Z 2 V 0 X 2 l k J T N E M T E 3 N T Y 0 J T I 2 Z 2 V v X 2 l k J T N E N z I 5 J T I 2 c 3 Z f a W Q l M 0 Q x M S U y N n B v c H V s Y X R p b 2 5 f Y 2 9 s b G V j d G l v b i U z R D I 4 J T I 2 b G l t a X Q l M 0 Q x M C U y N m Z y L 0 N o Y W 5 n Z W Q l M j B U e X B l P C 9 J d G V t U G F 0 a D 4 8 L 0 l 0 Z W 1 M b 2 N h d G l v b j 4 8 U 3 R h Y m x l R W 5 0 c m l l c y A v P j w v S X R l b T 4 8 S X R l b T 4 8 S X R l b U x v Y 2 F 0 a W 9 u P j x J d G V t V H l w Z T 5 G b 3 J t d W x h P C 9 J d G V t V H l w Z T 4 8 S X R l b V B h d G g + U 2 V j d G l v b j E v b 3 J p Z 2 l u J T N G d 2 l k Z 2 V 0 X 2 l k J T N E M T I y N T Q w J T I 2 Z 2 V v X 2 l k J T N E N j U 2 J T I 2 c 3 Z f a W Q l M 0 Q x M S U y N n B v c H V s Y X R p b 2 5 f Y 2 9 s b G V j d G l v b i U z R D I 4 J T I 2 b G l t a X Q l M 0 Q y M D A l M j Z m L 0 N o Y W 5 n Z W Q l M j B U e X B l P C 9 J d G V t U G F 0 a D 4 8 L 0 l 0 Z W 1 M b 2 N h d G l v b j 4 8 U 3 R h Y m x l R W 5 0 c m l l c y A v P j w v S X R l b T 4 8 S X R l b T 4 8 S X R l b U x v Y 2 F 0 a W 9 u P j x J d G V t V H l w Z T 5 G b 3 J t d W x h P C 9 J d G V t V H l w Z T 4 8 S X R l b V B h d G g + U 2 V j d G l v b j E v b 3 J p Z 2 l u J T N G d 2 l k Z 2 V 0 X 2 l k J T N E M T I y N T E 1 J T I 2 Z 2 V v X 2 l k J T N E N j Q w J T I 2 c 3 Z f a W Q l M 0 Q x M S U y N n B v c H V s Y X R p b 2 5 f Z 3 J v d X A l M 0 Q 0 O T k 2 J T I 2 c G 9 w d W x h d G l v b l 9 j b 2 w v Q 2 h h b m d l Z C U y M F R 5 c G U 8 L 0 l 0 Z W 1 Q Y X R o P j w v S X R l b U x v Y 2 F 0 a W 9 u P j x T d G F i b G V F b n R y a W V z I C 8 + P C 9 J d G V t P j x J d G V t P j x J d G V t T G 9 j Y X R p b 2 4 + P E l 0 Z W 1 U e X B l P k Z v c m 1 1 b G E 8 L 0 l 0 Z W 1 U e X B l P j x J d G V t U G F 0 a D 5 T Z W N 0 a W 9 u M S 9 v c m l n a W 4 l M 0 Z 3 a W R n Z X R f a W Q l M 0 Q x M j A 3 M D g l M j Z z d l 9 p Z C U z R D E x J T I 2 c G 9 w d W x h d G l v b l 9 n c m 9 1 c C U z R D Q 5 M j Q l M j Z w b 3 B 1 b G F 0 a W 9 u X 2 N v b G x l Y 3 R p b 2 4 l M 0 Q y O C U y N i 9 D a G F u Z 2 V k J T I w V H l w Z T w v S X R l b V B h d G g + P C 9 J d G V t T G 9 j Y X R p b 2 4 + P F N 0 Y W J s Z U V u d H J p Z X M g L z 4 8 L 0 l 0 Z W 0 + P E l 0 Z W 0 + P E l 0 Z W 1 M b 2 N h d G l v b j 4 8 S X R l b V R 5 c G U + R m 9 y b X V s Y T w v S X R l b V R 5 c G U + P E l 0 Z W 1 Q Y X R o P l N l Y 3 R p b 2 4 x L 2 d l d C U z R n d p Z G d l d F 9 p Z C U z R D E y M j U 0 N S U y N m d l b 1 9 p Z C U z R D Y 1 N i U y N n N 2 X 2 l k J T N E M T E l M j Z w b 3 B 1 b G F 0 a W 9 u X 2 d y b 3 V w J T N E N D c 5 N y U y N n l l Y X I l M 0 R s Y X R l c 3 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V 0 X 3 d p Z G d l d F 9 p Z F 8 x M j I 1 N D V f Z 2 V v X 2 l k X z Y 1 N l 9 z d l 9 p Z F 8 x M V 9 w b 3 B 1 b G F 0 a W 9 u X 2 d y b 3 V w X z Q 3 O T d f e W V h c l 9 s Y X R l c 3 Q i I C 8 + P E V u d H J 5 I F R 5 c G U 9 I k Z p b G x l Z E N v b X B s Z X R l U m V z d W x 0 V G 9 X b 3 J r c 2 h l Z X Q i I F Z h b H V l P S J s M S I g L z 4 8 R W 5 0 c n k g V H l w Z T 0 i U X V l c n l J R C I g V m F s d W U 9 I n N i Z j Y 4 O G V h Y i 0 1 N G V i L T Q 4 Z T E t O W E 5 N i 0 5 Y j I 5 M z V i Z j g 5 Z D A i I C 8 + P E V u d H J 5 I F R 5 c G U 9 I k Z p b G x M Y X N 0 V X B k Y X R l Z C I g V m F s d W U 9 I m Q y M D E 5 L T E x L T I 1 V D E 0 O j E 1 O j U 2 L j M 3 N T g x M z R a I i A v P j x F b n R y e S B U e X B l P S J G a W x s Q 2 9 s d W 1 u V H l w Z X M i I F Z h b H V l P S J z Q U F B R C 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n Z X Q / d 2 l k Z 2 V 0 X 2 l k P T E y M j U 0 N V x 1 M D A y N m d l b 1 9 p Z D 0 2 N T Z c d T A w M j Z z d l 9 p Z D 0 x M V x 1 M D A y N n B v c H V s Y X R p b 2 5 f Z 3 J v d X A 9 N D c 5 N 1 x 1 M D A y N n l l Y X I 9 b G F 0 Z X N 0 L 0 V 4 c G F u Z G V k I E N v b H V t b j E u e 0 N v b H V t b j E u b W 9 u d G g s M H 0 m c X V v d D s s J n F 1 b 3 Q 7 U 2 V j d G l v b j E v Z 2 V 0 P 3 d p Z G d l d F 9 p Z D 0 x M j I 1 N D V c d T A w M j Z n Z W 9 f a W Q 9 N j U 2 X H U w M D I 2 c 3 Z f a W Q 9 M T F c d T A w M j Z w b 3 B 1 b G F 0 a W 9 u X 2 d y b 3 V w P T Q 3 O T d c d T A w M j Z 5 Z W F y P W x h d G V z d C 9 F e H B h b m R l Z C B D b 2 x 1 b W 4 x L n t D b 2 x 1 b W 4 x L n l l Y X I s M X 0 m c X V v d D s s J n F 1 b 3 Q 7 U 2 V j d G l v b j E v Z 2 V 0 P 3 d p Z G d l d F 9 p Z D 0 x M j I 1 N D V c d T A w M j Z n Z W 9 f a W Q 9 N j U 2 X H U w M D I 2 c 3 Z f a W Q 9 M T F c d T A w M j Z w b 3 B 1 b G F 0 a W 9 u X 2 d y b 3 V w P T Q 3 O T d c d T A w M j Z 5 Z W F y P W x h d G V z d C 9 D a G F u Z 2 V k I F R 5 c G U u e 0 N v b H V t b j E u a W 5 k a X Z p Z H V h b H M s M n 0 m c X V v d D t d L C Z x d W 9 0 O 0 N v b H V t b k N v d W 5 0 J n F 1 b 3 Q 7 O j M s J n F 1 b 3 Q 7 S 2 V 5 Q 2 9 s d W 1 u T m F t Z X M m c X V v d D s 6 W 1 0 s J n F 1 b 3 Q 7 Q 2 9 s d W 1 u S W R l b n R p d G l l c y Z x d W 9 0 O z p b J n F 1 b 3 Q 7 U 2 V j d G l v b j E v Z 2 V 0 P 3 d p Z G d l d F 9 p Z D 0 x M j I 1 N D V c d T A w M j Z n Z W 9 f a W Q 9 N j U 2 X H U w M D I 2 c 3 Z f a W Q 9 M T F c d T A w M j Z w b 3 B 1 b G F 0 a W 9 u X 2 d y b 3 V w P T Q 3 O T d c d T A w M j Z 5 Z W F y P W x h d G V z d C 9 F e H B h b m R l Z C B D b 2 x 1 b W 4 x L n t D b 2 x 1 b W 4 x L m 1 v b n R o L D B 9 J n F 1 b 3 Q 7 L C Z x d W 9 0 O 1 N l Y 3 R p b 2 4 x L 2 d l d D 9 3 a W R n Z X R f a W Q 9 M T I y N T Q 1 X H U w M D I 2 Z 2 V v X 2 l k P T Y 1 N l x 1 M D A y N n N 2 X 2 l k P T E x X H U w M D I 2 c G 9 w d W x h d G l v b l 9 n c m 9 1 c D 0 0 N z k 3 X H U w M D I 2 e W V h c j 1 s Y X R l c 3 Q v R X h w Y W 5 k Z W Q g Q 2 9 s d W 1 u M S 5 7 Q 2 9 s d W 1 u M S 5 5 Z W F y L D F 9 J n F 1 b 3 Q 7 L C Z x d W 9 0 O 1 N l Y 3 R p b 2 4 x L 2 d l d D 9 3 a W R n Z X R f a W Q 9 M T I y N T Q 1 X H U w M D I 2 Z 2 V v X 2 l k P T Y 1 N l x 1 M D A y N n N 2 X 2 l k P T E x X H U w M D I 2 c G 9 w d W x h d G l v b l 9 n c m 9 1 c D 0 0 N z k 3 X H U w M D I 2 e W V h c j 1 s Y X R l c 3 Q v Q 2 h h b m d l Z C B U e X B l L n t D b 2 x 1 b W 4 x L m l u Z G l 2 a W R 1 Y W x z L D J 9 J n F 1 b 3 Q 7 X S w m c X V v d D t S Z W x h d G l v b n N o a X B J b m Z v J n F 1 b 3 Q 7 O l t d f S I g L z 4 8 L 1 N 0 Y W J s Z U V u d H J p Z X M + P C 9 J d G V t P j x J d G V t P j x J d G V t T G 9 j Y X R p b 2 4 + P E l 0 Z W 1 U e X B l P k Z v c m 1 1 b G E 8 L 0 l 0 Z W 1 U e X B l P j x J d G V t U G F 0 a D 5 T Z W N 0 a W 9 u M S 9 n Z X Q l M 0 Z 3 a W R n Z X R f a W Q l M 0 Q x M j I 1 N D U l M j Z n Z W 9 f a W Q l M 0 Q 2 N T Y l M j Z z d l 9 p Z C U z R D E x J T I 2 c G 9 w d W x h d G l v b l 9 n c m 9 1 c C U z R D Q 3 O T c l M j Z 5 Z W F y J T N E b G F 0 Z X N 0 L 1 N v d X J j Z T w v S X R l b V B h d G g + P C 9 J d G V t T G 9 j Y X R p b 2 4 + P F N 0 Y W J s Z U V u d H J p Z X M g L z 4 8 L 0 l 0 Z W 0 + P E l 0 Z W 0 + P E l 0 Z W 1 M b 2 N h d G l v b j 4 8 S X R l b V R 5 c G U + R m 9 y b X V s Y T w v S X R l b V R 5 c G U + P E l 0 Z W 1 Q Y X R o P l N l Y 3 R p b 2 4 x L 2 d l d C U z R n d p Z G d l d F 9 p Z C U z R D E y M j U 0 N S U y N m d l b 1 9 p Z C U z R D Y 1 N i U y N n N 2 X 2 l k J T N E M T E l M j Z w b 3 B 1 b G F 0 a W 9 u X 2 d y b 3 V w J T N E N D c 5 N y U y N n l l Y X I l M 0 R s Y X R l c 3 Q v Z G F 0 Y T w v S X R l b V B h d G g + P C 9 J d G V t T G 9 j Y X R p b 2 4 + P F N 0 Y W J s Z U V u d H J p Z X M g L z 4 8 L 0 l 0 Z W 0 + P E l 0 Z W 0 + P E l 0 Z W 1 M b 2 N h d G l v b j 4 8 S X R l b V R 5 c G U + R m 9 y b X V s Y T w v S X R l b V R 5 c G U + P E l 0 Z W 1 Q Y X R o P l N l Y 3 R p b 2 4 x L 2 d l d C U z R n d p Z G d l d F 9 p Z C U z R D E y M j U 0 N S U y N m d l b 1 9 p Z C U z R D Y 1 N i U y N n N 2 X 2 l k J T N E M T E l M j Z w b 3 B 1 b G F 0 a W 9 u X 2 d y b 3 V w J T N E N D c 5 N y U y N n l l Y X I l M 0 R s Y X R l c 3 Q v Q 2 9 u d m V y d G V k J T I w d G 8 l M j B U Y W J s Z T w v S X R l b V B h d G g + P C 9 J d G V t T G 9 j Y X R p b 2 4 + P F N 0 Y W J s Z U V u d H J p Z X M g L z 4 8 L 0 l 0 Z W 0 + P E l 0 Z W 0 + P E l 0 Z W 1 M b 2 N h d G l v b j 4 8 S X R l b V R 5 c G U + R m 9 y b X V s Y T w v S X R l b V R 5 c G U + P E l 0 Z W 1 Q Y X R o P l N l Y 3 R p b 2 4 x L 2 d l d C U z R n d p Z G d l d F 9 p Z C U z R D E y M j U 0 N S U y N m d l b 1 9 p Z C U z R D Y 1 N i U y N n N 2 X 2 l k J T N E M T E l M j Z w b 3 B 1 b G F 0 a W 9 u X 2 d y b 3 V w J T N E N D c 5 N y U y N n l l Y X I l M 0 R s Y X R l c 3 Q v R X h w Y W 5 k Z W Q l M j B D b 2 x 1 b W 4 x P C 9 J d G V t U G F 0 a D 4 8 L 0 l 0 Z W 1 M b 2 N h d G l v b j 4 8 U 3 R h Y m x l R W 5 0 c m l l c y A v P j w v S X R l b T 4 8 S X R l b T 4 8 S X R l b U x v Y 2 F 0 a W 9 u P j x J d G V t V H l w Z T 5 G b 3 J t d W x h P C 9 J d G V t V H l w Z T 4 8 S X R l b V B h d G g + U 2 V j d G l v b j E v Z 2 V 0 J T N G d 2 l k Z 2 V 0 X 2 l k J T N E M T I y N T Q 1 J T I 2 Z 2 V v X 2 l k J T N E N j U 2 J T I 2 c 3 Z f a W Q l M 0 Q x M S U y N n B v c H V s Y X R p b 2 5 f Z 3 J v d X A l M 0 Q 0 N z k 3 J T I 2 e W V h c i U z R G x h d G V z d C 9 D a G F u Z 2 V k J T I w V H l w Z T w v S X R l b V B h d G g + P C 9 J d G V t T G 9 j Y X R p b 2 4 + P F N 0 Y W J s Z U V u d H J p Z X M g L z 4 8 L 0 l 0 Z W 0 + P E l 0 Z W 0 + P E l 0 Z W 1 M b 2 N h d G l v b j 4 8 S X R l b V R 5 c G U + R m 9 y b X V s Y T w v S X R l b V R 5 c G U + P E l 0 Z W 1 Q Y X R o P l N l Y 3 R p b 2 4 x L 2 d l d C U z R n d p Z G d l d F 9 p Z C U z R D E y M j U y M C U y N m d l b 1 9 p Z C U z R D Y 0 M C U y N n N 2 X 2 l k J T N E M T E l M j Z w b 3 B 1 b G F 0 a W 9 u X 2 d y b 3 V w J T N E N D c 5 N y U y N n l l Y X I l M 0 R s Y X R l c 3 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V 0 X 3 d p Z G d l d F 9 p Z F 8 x M j I 1 M j B f Z 2 V v X 2 l k X z Y 0 M F 9 z d l 9 p Z F 8 x M V 9 w b 3 B 1 b G F 0 a W 9 u X 2 d y b 3 V w X z Q 3 O T d f e W V h c l 9 s Y X R l c 3 Q i I C 8 + P E V u d H J 5 I F R 5 c G U 9 I k Z p b G x l Z E N v b X B s Z X R l U m V z d W x 0 V G 9 X b 3 J r c 2 h l Z X Q i I F Z h b H V l P S J s M S I g L z 4 8 R W 5 0 c n k g V H l w Z T 0 i U X V l c n l J R C I g V m F s d W U 9 I n M 5 N G J k M z Q z Z S 0 4 Z G Q 5 L T Q 0 M z c t O D M w N i 0 0 Y W J j N j U 0 Y W I 1 M z I i I C 8 + P E V u d H J 5 I F R 5 c G U 9 I k Z p b G x M Y X N 0 V X B k Y X R l Z C I g V m F s d W U 9 I m Q y M D E 5 L T E x L T I 1 V D E 0 O j E 1 O j U 2 L j E 5 N T I 5 N T l a I i A v P j x F b n R y e S B U e X B l P S J G a W x s Q 2 9 s d W 1 u V H l w Z X M i I F Z h b H V l P S J z Q U F B R C 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n Z X Q / d 2 l k Z 2 V 0 X 2 l k P T E y M j U y M F x 1 M D A y N m d l b 1 9 p Z D 0 2 N D B c d T A w M j Z z d l 9 p Z D 0 x M V x 1 M D A y N n B v c H V s Y X R p b 2 5 f Z 3 J v d X A 9 N D c 5 N 1 x 1 M D A y N n l l Y X I 9 b G F 0 Z X N 0 L 0 V 4 c G F u Z G V k I E N v b H V t b j E u e 0 N v b H V t b j E u b W 9 u d G g s M H 0 m c X V v d D s s J n F 1 b 3 Q 7 U 2 V j d G l v b j E v Z 2 V 0 P 3 d p Z G d l d F 9 p Z D 0 x M j I 1 M j B c d T A w M j Z n Z W 9 f a W Q 9 N j Q w X H U w M D I 2 c 3 Z f a W Q 9 M T F c d T A w M j Z w b 3 B 1 b G F 0 a W 9 u X 2 d y b 3 V w P T Q 3 O T d c d T A w M j Z 5 Z W F y P W x h d G V z d C 9 F e H B h b m R l Z C B D b 2 x 1 b W 4 x L n t D b 2 x 1 b W 4 x L n l l Y X I s M X 0 m c X V v d D s s J n F 1 b 3 Q 7 U 2 V j d G l v b j E v Z 2 V 0 P 3 d p Z G d l d F 9 p Z D 0 x M j I 1 M j B c d T A w M j Z n Z W 9 f a W Q 9 N j Q w X H U w M D I 2 c 3 Z f a W Q 9 M T F c d T A w M j Z w b 3 B 1 b G F 0 a W 9 u X 2 d y b 3 V w P T Q 3 O T d c d T A w M j Z 5 Z W F y P W x h d G V z d C 9 D a G F u Z 2 V k I F R 5 c G U u e 0 N v b H V t b j E u a W 5 k a X Z p Z H V h b H M s M n 0 m c X V v d D t d L C Z x d W 9 0 O 0 N v b H V t b k N v d W 5 0 J n F 1 b 3 Q 7 O j M s J n F 1 b 3 Q 7 S 2 V 5 Q 2 9 s d W 1 u T m F t Z X M m c X V v d D s 6 W 1 0 s J n F 1 b 3 Q 7 Q 2 9 s d W 1 u S W R l b n R p d G l l c y Z x d W 9 0 O z p b J n F 1 b 3 Q 7 U 2 V j d G l v b j E v Z 2 V 0 P 3 d p Z G d l d F 9 p Z D 0 x M j I 1 M j B c d T A w M j Z n Z W 9 f a W Q 9 N j Q w X H U w M D I 2 c 3 Z f a W Q 9 M T F c d T A w M j Z w b 3 B 1 b G F 0 a W 9 u X 2 d y b 3 V w P T Q 3 O T d c d T A w M j Z 5 Z W F y P W x h d G V z d C 9 F e H B h b m R l Z C B D b 2 x 1 b W 4 x L n t D b 2 x 1 b W 4 x L m 1 v b n R o L D B 9 J n F 1 b 3 Q 7 L C Z x d W 9 0 O 1 N l Y 3 R p b 2 4 x L 2 d l d D 9 3 a W R n Z X R f a W Q 9 M T I y N T I w X H U w M D I 2 Z 2 V v X 2 l k P T Y 0 M F x 1 M D A y N n N 2 X 2 l k P T E x X H U w M D I 2 c G 9 w d W x h d G l v b l 9 n c m 9 1 c D 0 0 N z k 3 X H U w M D I 2 e W V h c j 1 s Y X R l c 3 Q v R X h w Y W 5 k Z W Q g Q 2 9 s d W 1 u M S 5 7 Q 2 9 s d W 1 u M S 5 5 Z W F y L D F 9 J n F 1 b 3 Q 7 L C Z x d W 9 0 O 1 N l Y 3 R p b 2 4 x L 2 d l d D 9 3 a W R n Z X R f a W Q 9 M T I y N T I w X H U w M D I 2 Z 2 V v X 2 l k P T Y 0 M F x 1 M D A y N n N 2 X 2 l k P T E x X H U w M D I 2 c G 9 w d W x h d G l v b l 9 n c m 9 1 c D 0 0 N z k 3 X H U w M D I 2 e W V h c j 1 s Y X R l c 3 Q v Q 2 h h b m d l Z C B U e X B l L n t D b 2 x 1 b W 4 x L m l u Z G l 2 a W R 1 Y W x z L D J 9 J n F 1 b 3 Q 7 X S w m c X V v d D t S Z W x h d G l v b n N o a X B J b m Z v J n F 1 b 3 Q 7 O l t d f S I g L z 4 8 L 1 N 0 Y W J s Z U V u d H J p Z X M + P C 9 J d G V t P j x J d G V t P j x J d G V t T G 9 j Y X R p b 2 4 + P E l 0 Z W 1 U e X B l P k Z v c m 1 1 b G E 8 L 0 l 0 Z W 1 U e X B l P j x J d G V t U G F 0 a D 5 T Z W N 0 a W 9 u M S 9 n Z X Q l M 0 Z 3 a W R n Z X R f a W Q l M 0 Q x M j I 1 M j A l M j Z n Z W 9 f a W Q l M 0 Q 2 N D A l M j Z z d l 9 p Z C U z R D E x J T I 2 c G 9 w d W x h d G l v b l 9 n c m 9 1 c C U z R D Q 3 O T c l M j Z 5 Z W F y J T N E b G F 0 Z X N 0 L 1 N v d X J j Z T w v S X R l b V B h d G g + P C 9 J d G V t T G 9 j Y X R p b 2 4 + P F N 0 Y W J s Z U V u d H J p Z X M g L z 4 8 L 0 l 0 Z W 0 + P E l 0 Z W 0 + P E l 0 Z W 1 M b 2 N h d G l v b j 4 8 S X R l b V R 5 c G U + R m 9 y b X V s Y T w v S X R l b V R 5 c G U + P E l 0 Z W 1 Q Y X R o P l N l Y 3 R p b 2 4 x L 2 d l d C U z R n d p Z G d l d F 9 p Z C U z R D E y M j U y M C U y N m d l b 1 9 p Z C U z R D Y 0 M C U y N n N 2 X 2 l k J T N E M T E l M j Z w b 3 B 1 b G F 0 a W 9 u X 2 d y b 3 V w J T N E N D c 5 N y U y N n l l Y X I l M 0 R s Y X R l c 3 Q v Z G F 0 Y T w v S X R l b V B h d G g + P C 9 J d G V t T G 9 j Y X R p b 2 4 + P F N 0 Y W J s Z U V u d H J p Z X M g L z 4 8 L 0 l 0 Z W 0 + P E l 0 Z W 0 + P E l 0 Z W 1 M b 2 N h d G l v b j 4 8 S X R l b V R 5 c G U + R m 9 y b X V s Y T w v S X R l b V R 5 c G U + P E l 0 Z W 1 Q Y X R o P l N l Y 3 R p b 2 4 x L 2 d l d C U z R n d p Z G d l d F 9 p Z C U z R D E y M j U y M C U y N m d l b 1 9 p Z C U z R D Y 0 M C U y N n N 2 X 2 l k J T N E M T E l M j Z w b 3 B 1 b G F 0 a W 9 u X 2 d y b 3 V w J T N E N D c 5 N y U y N n l l Y X I l M 0 R s Y X R l c 3 Q v Q 2 9 u d m V y d G V k J T I w d G 8 l M j B U Y W J s Z T w v S X R l b V B h d G g + P C 9 J d G V t T G 9 j Y X R p b 2 4 + P F N 0 Y W J s Z U V u d H J p Z X M g L z 4 8 L 0 l 0 Z W 0 + P E l 0 Z W 0 + P E l 0 Z W 1 M b 2 N h d G l v b j 4 8 S X R l b V R 5 c G U + R m 9 y b X V s Y T w v S X R l b V R 5 c G U + P E l 0 Z W 1 Q Y X R o P l N l Y 3 R p b 2 4 x L 2 d l d C U z R n d p Z G d l d F 9 p Z C U z R D E y M j U y M C U y N m d l b 1 9 p Z C U z R D Y 0 M C U y N n N 2 X 2 l k J T N E M T E l M j Z w b 3 B 1 b G F 0 a W 9 u X 2 d y b 3 V w J T N E N D c 5 N y U y N n l l Y X I l M 0 R s Y X R l c 3 Q v R X h w Y W 5 k Z W Q l M j B D b 2 x 1 b W 4 x P C 9 J d G V t U G F 0 a D 4 8 L 0 l 0 Z W 1 M b 2 N h d G l v b j 4 8 U 3 R h Y m x l R W 5 0 c m l l c y A v P j w v S X R l b T 4 8 S X R l b T 4 8 S X R l b U x v Y 2 F 0 a W 9 u P j x J d G V t V H l w Z T 5 G b 3 J t d W x h P C 9 J d G V t V H l w Z T 4 8 S X R l b V B h d G g + U 2 V j d G l v b j E v Z 2 V 0 J T N G d 2 l k Z 2 V 0 X 2 l k J T N E M T I y N T I w J T I 2 Z 2 V v X 2 l k J T N E N j Q w J T I 2 c 3 Z f a W Q l M 0 Q x M S U y N n B v c H V s Y X R p b 2 5 f Z 3 J v d X A l M 0 Q 0 N z k 3 J T I 2 e W V h c i U z R G x h d G V z d C 9 D a G F u Z 2 V k J T I w V H l w Z T w v S X R l b V B h d G g + P C 9 J d G V t T G 9 j Y X R p b 2 4 + P F N 0 Y W J s Z U V u d H J p Z X M g L z 4 8 L 0 l 0 Z W 0 + P E l 0 Z W 0 + P E l 0 Z W 1 M b 2 N h d G l v b j 4 8 S X R l b V R 5 c G U + R m 9 y b X V s Y T w v S X R l b V R 5 c G U + P E l 0 Z W 1 Q Y X R o P l N l Y 3 R p b 2 4 x L 2 d l d C U z R n d p Z G d l d F 9 p Z C U z R D E x N z U 2 O C U y N m d l b 1 9 p Z C U z R D c y O S U y N n N 2 X 2 l k J T N E M T E l M j Z w b 3 B 1 b G F 0 a W 9 u X 2 N v b G x l Y 3 R p b 2 4 l M 0 Q z O C U y N n l l Y X I l M 0 R s Y X R l c 3 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V 0 X 3 d p Z G d l d F 9 p Z F 8 x M T c 1 N j h f Z 2 V v X 2 l k X z c y O V 9 z d l 9 p Z F 8 x M V 9 w b 3 B 1 b G F 0 a W 9 u X 2 N v b G x l Y 3 R p b 2 5 f M z h f e W V h c l 9 s Y X R l c 3 Q i I C 8 + P E V u d H J 5 I F R 5 c G U 9 I k Z p b G x l Z E N v b X B s Z X R l U m V z d W x 0 V G 9 X b 3 J r c 2 h l Z X Q i I F Z h b H V l P S J s M S I g L z 4 8 R W 5 0 c n k g V H l w Z T 0 i U X V l c n l J R C I g V m F s d W U 9 I n M y O D d i O D E y N i 1 k N D l k L T Q 4 Z T I t Y T N h Z i 1 j N W E 2 Z m E 5 Y 2 E x Z j M i I C 8 + P E V u d H J 5 I F R 5 c G U 9 I k Z p b G x M Y X N 0 V X B k Y X R l Z C I g V m F s d W U 9 I m Q y M D E 5 L T E x L T I 1 V D E 0 O j E 1 O j U 2 L j E x M j U x O D N a I i A v P j x F b n R y e S B U e X B l P S J G a W x s Q 2 9 s d W 1 u V H l w Z X M i I F Z h b H V l P S J z Q X d N R C 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n Z X Q / d 2 l k Z 2 V 0 X 2 l k P T E x N z U 2 O F x 1 M D A y N m d l b 1 9 p Z D 0 3 M j l c d T A w M j Z z d l 9 p Z D 0 x M V x 1 M D A y N n B v c H V s Y X R p b 2 5 f Y 2 9 s b G V j d G l v b j 0 z O F x 1 M D A y N n l l Y X I 9 b G F 0 Z X N 0 L 0 N o Y W 5 n Z W Q g V H l w Z S 5 7 Q 2 9 s d W 1 u M S 5 t b 2 5 0 a C w w f S Z x d W 9 0 O y w m c X V v d D t T Z W N 0 a W 9 u M S 9 n Z X Q / d 2 l k Z 2 V 0 X 2 l k P T E x N z U 2 O F x 1 M D A y N m d l b 1 9 p Z D 0 3 M j l c d T A w M j Z z d l 9 p Z D 0 x M V x 1 M D A y N n B v c H V s Y X R p b 2 5 f Y 2 9 s b G V j d G l v b j 0 z O F x 1 M D A y N n l l Y X I 9 b G F 0 Z X N 0 L 0 N o Y W 5 n Z W Q g V H l w Z S 5 7 Q 2 9 s d W 1 u M S 5 5 Z W F y L D F 9 J n F 1 b 3 Q 7 L C Z x d W 9 0 O 1 N l Y 3 R p b 2 4 x L 2 d l d D 9 3 a W R n Z X R f a W Q 9 M T E 3 N T Y 4 X H U w M D I 2 Z 2 V v X 2 l k P T c y O V x 1 M D A y N n N 2 X 2 l k P T E x X H U w M D I 2 c G 9 w d W x h d G l v b l 9 j b 2 x s Z W N 0 a W 9 u P T M 4 X H U w M D I 2 e W V h c j 1 s Y X R l c 3 Q v Q 2 h h b m d l Z C B U e X B l L n t D b 2 x 1 b W 4 x L m l u Z G l 2 a W R 1 Y W x z L D J 9 J n F 1 b 3 Q 7 X S w m c X V v d D t D b 2 x 1 b W 5 D b 3 V u d C Z x d W 9 0 O z o z L C Z x d W 9 0 O 0 t l e U N v b H V t b k 5 h b W V z J n F 1 b 3 Q 7 O l t d L C Z x d W 9 0 O 0 N v b H V t b k l k Z W 5 0 a X R p Z X M m c X V v d D s 6 W y Z x d W 9 0 O 1 N l Y 3 R p b 2 4 x L 2 d l d D 9 3 a W R n Z X R f a W Q 9 M T E 3 N T Y 4 X H U w M D I 2 Z 2 V v X 2 l k P T c y O V x 1 M D A y N n N 2 X 2 l k P T E x X H U w M D I 2 c G 9 w d W x h d G l v b l 9 j b 2 x s Z W N 0 a W 9 u P T M 4 X H U w M D I 2 e W V h c j 1 s Y X R l c 3 Q v Q 2 h h b m d l Z C B U e X B l L n t D b 2 x 1 b W 4 x L m 1 v b n R o L D B 9 J n F 1 b 3 Q 7 L C Z x d W 9 0 O 1 N l Y 3 R p b 2 4 x L 2 d l d D 9 3 a W R n Z X R f a W Q 9 M T E 3 N T Y 4 X H U w M D I 2 Z 2 V v X 2 l k P T c y O V x 1 M D A y N n N 2 X 2 l k P T E x X H U w M D I 2 c G 9 w d W x h d G l v b l 9 j b 2 x s Z W N 0 a W 9 u P T M 4 X H U w M D I 2 e W V h c j 1 s Y X R l c 3 Q v Q 2 h h b m d l Z C B U e X B l L n t D b 2 x 1 b W 4 x L n l l Y X I s M X 0 m c X V v d D s s J n F 1 b 3 Q 7 U 2 V j d G l v b j E v Z 2 V 0 P 3 d p Z G d l d F 9 p Z D 0 x M T c 1 N j h c d T A w M j Z n Z W 9 f a W Q 9 N z I 5 X H U w M D I 2 c 3 Z f a W Q 9 M T F c d T A w M j Z w b 3 B 1 b G F 0 a W 9 u X 2 N v b G x l Y 3 R p b 2 4 9 M z h c d T A w M j Z 5 Z W F y P W x h d G V z d C 9 D a G F u Z 2 V k I F R 5 c G U u e 0 N v b H V t b j E u a W 5 k a X Z p Z H V h b H M s M n 0 m c X V v d D t d L C Z x d W 9 0 O 1 J l b G F 0 a W 9 u c 2 h p c E l u Z m 8 m c X V v d D s 6 W 1 1 9 I i A v P j w v U 3 R h Y m x l R W 5 0 c m l l c z 4 8 L 0 l 0 Z W 0 + P E l 0 Z W 0 + P E l 0 Z W 1 M b 2 N h d G l v b j 4 8 S X R l b V R 5 c G U + R m 9 y b X V s Y T w v S X R l b V R 5 c G U + P E l 0 Z W 1 Q Y X R o P l N l Y 3 R p b 2 4 x L 2 d l d C U z R n d p Z G d l d F 9 p Z C U z R D E x N z U 2 O C U y N m d l b 1 9 p Z C U z R D c y O S U y N n N 2 X 2 l k J T N E M T E l M j Z w b 3 B 1 b G F 0 a W 9 u X 2 N v b G x l Y 3 R p b 2 4 l M 0 Q z O C U y N n l l Y X I l M 0 R s Y X R l c 3 Q v U 2 9 1 c m N l P C 9 J d G V t U G F 0 a D 4 8 L 0 l 0 Z W 1 M b 2 N h d G l v b j 4 8 U 3 R h Y m x l R W 5 0 c m l l c y A v P j w v S X R l b T 4 8 S X R l b T 4 8 S X R l b U x v Y 2 F 0 a W 9 u P j x J d G V t V H l w Z T 5 G b 3 J t d W x h P C 9 J d G V t V H l w Z T 4 8 S X R l b V B h d G g + U 2 V j d G l v b j E v Z 2 V 0 J T N G d 2 l k Z 2 V 0 X 2 l k J T N E M T E 3 N T Y 4 J T I 2 Z 2 V v X 2 l k J T N E N z I 5 J T I 2 c 3 Z f a W Q l M 0 Q x M S U y N n B v c H V s Y X R p b 2 5 f Y 2 9 s b G V j d G l v b i U z R D M 4 J T I 2 e W V h c i U z R G x h d G V z d C 9 k Y X R h P C 9 J d G V t U G F 0 a D 4 8 L 0 l 0 Z W 1 M b 2 N h d G l v b j 4 8 U 3 R h Y m x l R W 5 0 c m l l c y A v P j w v S X R l b T 4 8 S X R l b T 4 8 S X R l b U x v Y 2 F 0 a W 9 u P j x J d G V t V H l w Z T 5 G b 3 J t d W x h P C 9 J d G V t V H l w Z T 4 8 S X R l b V B h d G g + U 2 V j d G l v b j E v Z 2 V 0 J T N G d 2 l k Z 2 V 0 X 2 l k J T N E M T E 3 N T Y 4 J T I 2 Z 2 V v X 2 l k J T N E N z I 5 J T I 2 c 3 Z f a W Q l M 0 Q x M S U y N n B v c H V s Y X R p b 2 5 f Y 2 9 s b G V j d G l v b i U z R D M 4 J T I 2 e W V h c i U z R G x h d G V z d C 9 D b 2 5 2 Z X J 0 Z W Q l M j B 0 b y U y M F R h Y m x l P C 9 J d G V t U G F 0 a D 4 8 L 0 l 0 Z W 1 M b 2 N h d G l v b j 4 8 U 3 R h Y m x l R W 5 0 c m l l c y A v P j w v S X R l b T 4 8 S X R l b T 4 8 S X R l b U x v Y 2 F 0 a W 9 u P j x J d G V t V H l w Z T 5 G b 3 J t d W x h P C 9 J d G V t V H l w Z T 4 8 S X R l b V B h d G g + U 2 V j d G l v b j E v Z 2 V 0 J T N G d 2 l k Z 2 V 0 X 2 l k J T N E M T E 3 N T Y 4 J T I 2 Z 2 V v X 2 l k J T N E N z I 5 J T I 2 c 3 Z f a W Q l M 0 Q x M S U y N n B v c H V s Y X R p b 2 5 f Y 2 9 s b G V j d G l v b i U z R D M 4 J T I 2 e W V h c i U z R G x h d G V z d C 9 F e H B h b m R l Z C U y M E N v b H V t b j E 8 L 0 l 0 Z W 1 Q Y X R o P j w v S X R l b U x v Y 2 F 0 a W 9 u P j x T d G F i b G V F b n R y a W V z I C 8 + P C 9 J d G V t P j x J d G V t P j x J d G V t T G 9 j Y X R p b 2 4 + P E l 0 Z W 1 U e X B l P k Z v c m 1 1 b G E 8 L 0 l 0 Z W 1 U e X B l P j x J d G V t U G F 0 a D 5 T Z W N 0 a W 9 u M S 9 n Z X Q l M 0 Z 3 a W R n Z X R f a W Q l M 0 Q x M T c 1 N j g l M j Z n Z W 9 f a W Q l M 0 Q 3 M j k l M j Z z d l 9 p Z C U z R D E x J T I 2 c G 9 w d W x h d G l v b l 9 j b 2 x s Z W N 0 a W 9 u J T N E M z g l M j Z 5 Z W F y J T N E b G F 0 Z X N 0 L 0 N o Y W 5 n Z W Q l M j B U e X B l P C 9 J d G V t U G F 0 a D 4 8 L 0 l 0 Z W 1 M b 2 N h d G l v b j 4 8 U 3 R h Y m x l R W 5 0 c m l l c y A v P j w v S X R l b T 4 8 S X R l b T 4 8 S X R l b U x v Y 2 F 0 a W 9 u P j x J d G V t V H l w Z T 5 G b 3 J t d W x h P C 9 J d G V t V H l w Z T 4 8 S X R l b V B h d G g + U 2 V j d G l v b j E v Z 2 V 0 J T N G d 2 l k Z 2 V 0 X 2 l k J T N E M T I w N z E 1 J T I 2 c 3 Z f a W Q l M 0 Q x M S U y N n B v c H V s Y X R p b 2 5 f Z 3 J v d X A l M 0 Q 0 N z k 3 J T I 2 e W V h c i U z R G x h d G V z d 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X R f d 2 l k Z 2 V 0 X 2 l k X z E y M D c x N V 9 z d l 9 p Z F 8 x M V 9 w b 3 B 1 b G F 0 a W 9 u X 2 d y b 3 V w X z Q 3 O T d f e W V h c l 9 s Y X R l c 3 Q i I C 8 + P E V u d H J 5 I F R 5 c G U 9 I k Z p b G x l Z E N v b X B s Z X R l U m V z d W x 0 V G 9 X b 3 J r c 2 h l Z X Q i I F Z h b H V l P S J s M S I g L z 4 8 R W 5 0 c n k g V H l w Z T 0 i U X V l c n l J R C I g V m F s d W U 9 I n M 4 Z W I 2 O G J i M C 1 l Z m I 4 L T R k Y W M t Y j h k Y i 0 w M T V h O D N i Z m Y x N D Y i I C 8 + P E V u d H J 5 I F R 5 c G U 9 I k Z p b G x M Y X N 0 V X B k Y X R l Z C I g V m F s d W U 9 I m Q y M D E 5 L T E x L T I 1 V D E 0 O j E 1 O j U 1 L j k 5 N j g y N j N a I i A v P j x F b n R y e S B U e X B l P S J G a W x s Q 2 9 s d W 1 u V H l w Z X M i I F Z h b H V l P S J z Q U F B R C 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n Z X Q / d 2 l k Z 2 V 0 X 2 l k P T E y M D c x N V x 1 M D A y N n N 2 X 2 l k P T E x X H U w M D I 2 c G 9 w d W x h d G l v b l 9 n c m 9 1 c D 0 0 N z k 3 X H U w M D I 2 e W V h c j 1 s Y X R l c 3 Q v R X h w Y W 5 k Z W Q g Q 2 9 s d W 1 u M S 5 7 Q 2 9 s d W 1 u M S 5 t b 2 5 0 a C w w f S Z x d W 9 0 O y w m c X V v d D t T Z W N 0 a W 9 u M S 9 n Z X Q / d 2 l k Z 2 V 0 X 2 l k P T E y M D c x N V x 1 M D A y N n N 2 X 2 l k P T E x X H U w M D I 2 c G 9 w d W x h d G l v b l 9 n c m 9 1 c D 0 0 N z k 3 X H U w M D I 2 e W V h c j 1 s Y X R l c 3 Q v R X h w Y W 5 k Z W Q g Q 2 9 s d W 1 u M S 5 7 Q 2 9 s d W 1 u M S 5 5 Z W F y L D F 9 J n F 1 b 3 Q 7 L C Z x d W 9 0 O 1 N l Y 3 R p b 2 4 x L 2 d l d D 9 3 a W R n Z X R f a W Q 9 M T I w N z E 1 X H U w M D I 2 c 3 Z f a W Q 9 M T F c d T A w M j Z w b 3 B 1 b G F 0 a W 9 u X 2 d y b 3 V w P T Q 3 O T d c d T A w M j Z 5 Z W F y P W x h d G V z d C 9 D a G F u Z 2 V k I F R 5 c G U u e 0 N v b H V t b j E u a W 5 k a X Z p Z H V h b H M s M n 0 m c X V v d D t d L C Z x d W 9 0 O 0 N v b H V t b k N v d W 5 0 J n F 1 b 3 Q 7 O j M s J n F 1 b 3 Q 7 S 2 V 5 Q 2 9 s d W 1 u T m F t Z X M m c X V v d D s 6 W 1 0 s J n F 1 b 3 Q 7 Q 2 9 s d W 1 u S W R l b n R p d G l l c y Z x d W 9 0 O z p b J n F 1 b 3 Q 7 U 2 V j d G l v b j E v Z 2 V 0 P 3 d p Z G d l d F 9 p Z D 0 x M j A 3 M T V c d T A w M j Z z d l 9 p Z D 0 x M V x 1 M D A y N n B v c H V s Y X R p b 2 5 f Z 3 J v d X A 9 N D c 5 N 1 x 1 M D A y N n l l Y X I 9 b G F 0 Z X N 0 L 0 V 4 c G F u Z G V k I E N v b H V t b j E u e 0 N v b H V t b j E u b W 9 u d G g s M H 0 m c X V v d D s s J n F 1 b 3 Q 7 U 2 V j d G l v b j E v Z 2 V 0 P 3 d p Z G d l d F 9 p Z D 0 x M j A 3 M T V c d T A w M j Z z d l 9 p Z D 0 x M V x 1 M D A y N n B v c H V s Y X R p b 2 5 f Z 3 J v d X A 9 N D c 5 N 1 x 1 M D A y N n l l Y X I 9 b G F 0 Z X N 0 L 0 V 4 c G F u Z G V k I E N v b H V t b j E u e 0 N v b H V t b j E u e W V h c i w x f S Z x d W 9 0 O y w m c X V v d D t T Z W N 0 a W 9 u M S 9 n Z X Q / d 2 l k Z 2 V 0 X 2 l k P T E y M D c x N V x 1 M D A y N n N 2 X 2 l k P T E x X H U w M D I 2 c G 9 w d W x h d G l v b l 9 n c m 9 1 c D 0 0 N z k 3 X H U w M D I 2 e W V h c j 1 s Y X R l c 3 Q v Q 2 h h b m d l Z C B U e X B l L n t D b 2 x 1 b W 4 x L m l u Z G l 2 a W R 1 Y W x z L D J 9 J n F 1 b 3 Q 7 X S w m c X V v d D t S Z W x h d G l v b n N o a X B J b m Z v J n F 1 b 3 Q 7 O l t d f S I g L z 4 8 L 1 N 0 Y W J s Z U V u d H J p Z X M + P C 9 J d G V t P j x J d G V t P j x J d G V t T G 9 j Y X R p b 2 4 + P E l 0 Z W 1 U e X B l P k Z v c m 1 1 b G E 8 L 0 l 0 Z W 1 U e X B l P j x J d G V t U G F 0 a D 5 T Z W N 0 a W 9 u M S 9 n Z X Q l M 0 Z 3 a W R n Z X R f a W Q l M 0 Q x M j A 3 M T U l M j Z z d l 9 p Z C U z R D E x J T I 2 c G 9 w d W x h d G l v b l 9 n c m 9 1 c C U z R D Q 3 O T c l M j Z 5 Z W F y J T N E b G F 0 Z X N 0 L 1 N v d X J j Z T w v S X R l b V B h d G g + P C 9 J d G V t T G 9 j Y X R p b 2 4 + P F N 0 Y W J s Z U V u d H J p Z X M g L z 4 8 L 0 l 0 Z W 0 + P E l 0 Z W 0 + P E l 0 Z W 1 M b 2 N h d G l v b j 4 8 S X R l b V R 5 c G U + R m 9 y b X V s Y T w v S X R l b V R 5 c G U + P E l 0 Z W 1 Q Y X R o P l N l Y 3 R p b 2 4 x L 2 d l d C U z R n d p Z G d l d F 9 p Z C U z R D E y M D c x N S U y N n N 2 X 2 l k J T N E M T E l M j Z w b 3 B 1 b G F 0 a W 9 u X 2 d y b 3 V w J T N E N D c 5 N y U y N n l l Y X I l M 0 R s Y X R l c 3 Q v Z G F 0 Y T w v S X R l b V B h d G g + P C 9 J d G V t T G 9 j Y X R p b 2 4 + P F N 0 Y W J s Z U V u d H J p Z X M g L z 4 8 L 0 l 0 Z W 0 + P E l 0 Z W 0 + P E l 0 Z W 1 M b 2 N h d G l v b j 4 8 S X R l b V R 5 c G U + R m 9 y b X V s Y T w v S X R l b V R 5 c G U + P E l 0 Z W 1 Q Y X R o P l N l Y 3 R p b 2 4 x L 2 d l d C U z R n d p Z G d l d F 9 p Z C U z R D E y M D c x N S U y N n N 2 X 2 l k J T N E M T E l M j Z w b 3 B 1 b G F 0 a W 9 u X 2 d y b 3 V w J T N E N D c 5 N y U y N n l l Y X I l M 0 R s Y X R l c 3 Q v Q 2 9 u d m V y d G V k J T I w d G 8 l M j B U Y W J s Z T w v S X R l b V B h d G g + P C 9 J d G V t T G 9 j Y X R p b 2 4 + P F N 0 Y W J s Z U V u d H J p Z X M g L z 4 8 L 0 l 0 Z W 0 + P E l 0 Z W 0 + P E l 0 Z W 1 M b 2 N h d G l v b j 4 8 S X R l b V R 5 c G U + R m 9 y b X V s Y T w v S X R l b V R 5 c G U + P E l 0 Z W 1 Q Y X R o P l N l Y 3 R p b 2 4 x L 2 d l d C U z R n d p Z G d l d F 9 p Z C U z R D E y M D c x N S U y N n N 2 X 2 l k J T N E M T E l M j Z w b 3 B 1 b G F 0 a W 9 u X 2 d y b 3 V w J T N E N D c 5 N y U y N n l l Y X I l M 0 R s Y X R l c 3 Q v R X h w Y W 5 k Z W Q l M j B D b 2 x 1 b W 4 x P C 9 J d G V t U G F 0 a D 4 8 L 0 l 0 Z W 1 M b 2 N h d G l v b j 4 8 U 3 R h Y m x l R W 5 0 c m l l c y A v P j w v S X R l b T 4 8 S X R l b T 4 8 S X R l b U x v Y 2 F 0 a W 9 u P j x J d G V t V H l w Z T 5 G b 3 J t d W x h P C 9 J d G V t V H l w Z T 4 8 S X R l b V B h d G g + U 2 V j d G l v b j E v Z 2 V 0 J T N G d 2 l k Z 2 V 0 X 2 l k J T N E M T I w N z E 1 J T I 2 c 3 Z f a W Q l M 0 Q x M S U y N n B v c H V s Y X R p b 2 5 f Z 3 J v d X A l M 0 Q 0 N z k 3 J T I 2 e W V h c i U z R G x h d G V z d C 9 D a G F u Z 2 V k J T I w V H l w Z T w v S X R l b V B h d G g + P C 9 J d G V t T G 9 j Y X R p b 2 4 + P F N 0 Y W J s Z U V u d H J p Z X M g L z 4 8 L 0 l 0 Z W 0 + P E l 0 Z W 0 + P E l 0 Z W 1 M b 2 N h d G l v b j 4 8 S X R l b V R 5 c G U + R m 9 y b X V s Y T w v S X R l b V R 5 c G U + P E l 0 Z W 1 Q Y X R o P l N l Y 3 R p b 2 4 x L 2 d l d C U z R n d p Z G d l d F 9 p Z C U z R D E y M D c x N C U y N n N 2 X 2 l k J T N E M T E l M j Z w b 3 B 1 b G F 0 a W 9 u X 2 d y b 3 V w J T N E N D c 5 N y U y N T J D N D c 5 O C U y N n l l Y X I l M 0 R s Y X R l c 3 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Z 2 V 0 X 3 d p Z G d l d F 9 p Z F 8 x M j A 3 M T R f c 3 Z f a W R f M T F f c G 9 w d W x h d G l v b l 9 n c m 9 1 c F 8 0 N z k 3 X z J D N D c 5 O F 9 5 Z W F y X 2 x h d G V z d C I g L z 4 8 R W 5 0 c n k g V H l w Z T 0 i R m l s b G V k Q 2 9 t c G x l d G V S Z X N 1 b H R U b 1 d v c m t z a G V l d C I g V m F s d W U 9 I m w x I i A v P j x F b n R y e S B U e X B l P S J R d W V y e U l E I i B W Y W x 1 Z T 0 i c z M 4 N z E w O T U 4 L T V m Z m M t N G I z Z C 1 i M W R j L T V l M j E 1 N W E w M j U w N C I g L z 4 8 R W 5 0 c n k g V H l w Z T 0 i R m l s b E x h c 3 R V c G R h d G V k I i B W Y W x 1 Z T 0 i Z D I w M T k t M T E t M j V U M T Q 6 M T U 6 N T U u O D c 2 M T Q 4 M V o i I C 8 + P E V u d H J 5 I F R 5 c G U 9 I k Z p b G x D b 2 x 1 b W 5 U e X B l c y I g V m F s d W U 9 I n N B Q U F E I i A v P j x F b n R y e S B U e X B l P S J G a W x s R X J y b 3 J D b 3 V u d C I g V m F s d W U 9 I m w w I i A v P j x F b n R y e S B U e X B l P S J G a W x s Q 2 9 s d W 1 u T m F t Z X M i I F Z h b H V l P S J z W y Z x d W 9 0 O 0 N v b H V t b j E u b W 9 u d G g m c X V v d D s s J n F 1 b 3 Q 7 Q 2 9 s d W 1 u M S 5 5 Z W F y J n F 1 b 3 Q 7 L C Z x d W 9 0 O 0 N v b H V t b j E u a W 5 k a X Z p Z H V h b H M m c X V v d D t d I i A v P j x F b n R y e S B U e X B l P S J G a W x s R X J y b 3 J D b 2 R l I i B W Y W x 1 Z T 0 i c 1 V u a 2 5 v d 2 4 i I C 8 + P E V u d H J 5 I F R 5 c G U 9 I k Z p b G x D b 3 V u d C I g V m F s d W U 9 I m w x 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2 d l d D 9 3 a W R n Z X R f a W Q 9 M T I w N z E 0 X H U w M D I 2 c 3 Z f a W Q 9 M T F c d T A w M j Z w b 3 B 1 b G F 0 a W 9 u X 2 d y b 3 V w P T Q 3 O T c l M k M 0 N z k 4 X H U w M D I 2 e W V h c j 1 s Y X R l c 3 Q v R X h w Y W 5 k Z W Q g Q 2 9 s d W 1 u M S 5 7 Q 2 9 s d W 1 u M S 5 t b 2 5 0 a C w w f S Z x d W 9 0 O y w m c X V v d D t T Z W N 0 a W 9 u M S 9 n Z X Q / d 2 l k Z 2 V 0 X 2 l k P T E y M D c x N F x 1 M D A y N n N 2 X 2 l k P T E x X H U w M D I 2 c G 9 w d W x h d G l v b l 9 n c m 9 1 c D 0 0 N z k 3 J T J D N D c 5 O F x 1 M D A y N n l l Y X I 9 b G F 0 Z X N 0 L 0 V 4 c G F u Z G V k I E N v b H V t b j E u e 0 N v b H V t b j E u e W V h c i w x f S Z x d W 9 0 O y w m c X V v d D t T Z W N 0 a W 9 u M S 9 n Z X Q / d 2 l k Z 2 V 0 X 2 l k P T E y M D c x N F x 1 M D A y N n N 2 X 2 l k P T E x X H U w M D I 2 c G 9 w d W x h d G l v b l 9 n c m 9 1 c D 0 0 N z k 3 J T J D N D c 5 O F x 1 M D A y N n l l Y X I 9 b G F 0 Z X N 0 L 0 N o Y W 5 n Z W Q g V H l w Z S 5 7 Q 2 9 s d W 1 u M S 5 p b m R p d m l k d W F s c y w y f S Z x d W 9 0 O 1 0 s J n F 1 b 3 Q 7 Q 2 9 s d W 1 u Q 2 9 1 b n Q m c X V v d D s 6 M y w m c X V v d D t L Z X l D b 2 x 1 b W 5 O Y W 1 l c y Z x d W 9 0 O z p b X S w m c X V v d D t D b 2 x 1 b W 5 J Z G V u d G l 0 a W V z J n F 1 b 3 Q 7 O l s m c X V v d D t T Z W N 0 a W 9 u M S 9 n Z X Q / d 2 l k Z 2 V 0 X 2 l k P T E y M D c x N F x 1 M D A y N n N 2 X 2 l k P T E x X H U w M D I 2 c G 9 w d W x h d G l v b l 9 n c m 9 1 c D 0 0 N z k 3 J T J D N D c 5 O F x 1 M D A y N n l l Y X I 9 b G F 0 Z X N 0 L 0 V 4 c G F u Z G V k I E N v b H V t b j E u e 0 N v b H V t b j E u b W 9 u d G g s M H 0 m c X V v d D s s J n F 1 b 3 Q 7 U 2 V j d G l v b j E v Z 2 V 0 P 3 d p Z G d l d F 9 p Z D 0 x M j A 3 M T R c d T A w M j Z z d l 9 p Z D 0 x M V x 1 M D A y N n B v c H V s Y X R p b 2 5 f Z 3 J v d X A 9 N D c 5 N y U y Q z Q 3 O T h c d T A w M j Z 5 Z W F y P W x h d G V z d C 9 F e H B h b m R l Z C B D b 2 x 1 b W 4 x L n t D b 2 x 1 b W 4 x L n l l Y X I s M X 0 m c X V v d D s s J n F 1 b 3 Q 7 U 2 V j d G l v b j E v Z 2 V 0 P 3 d p Z G d l d F 9 p Z D 0 x M j A 3 M T R c d T A w M j Z z d l 9 p Z D 0 x M V x 1 M D A y N n B v c H V s Y X R p b 2 5 f Z 3 J v d X A 9 N D c 5 N y U y Q z Q 3 O T h c d T A w M j Z 5 Z W F y P W x h d G V z d C 9 D a G F u Z 2 V k I F R 5 c G U u e 0 N v b H V t b j E u a W 5 k a X Z p Z H V h b H M s M n 0 m c X V v d D t d L C Z x d W 9 0 O 1 J l b G F 0 a W 9 u c 2 h p c E l u Z m 8 m c X V v d D s 6 W 1 1 9 I i A v P j w v U 3 R h Y m x l R W 5 0 c m l l c z 4 8 L 0 l 0 Z W 0 + P E l 0 Z W 0 + P E l 0 Z W 1 M b 2 N h d G l v b j 4 8 S X R l b V R 5 c G U + R m 9 y b X V s Y T w v S X R l b V R 5 c G U + P E l 0 Z W 1 Q Y X R o P l N l Y 3 R p b 2 4 x L 2 d l d C U z R n d p Z G d l d F 9 p Z C U z R D E y M D c x N C U y N n N 2 X 2 l k J T N E M T E l M j Z w b 3 B 1 b G F 0 a W 9 u X 2 d y b 3 V w J T N E N D c 5 N y U y N T J D N D c 5 O C U y N n l l Y X I l M 0 R s Y X R l c 3 Q v U 2 9 1 c m N l P C 9 J d G V t U G F 0 a D 4 8 L 0 l 0 Z W 1 M b 2 N h d G l v b j 4 8 U 3 R h Y m x l R W 5 0 c m l l c y A v P j w v S X R l b T 4 8 S X R l b T 4 8 S X R l b U x v Y 2 F 0 a W 9 u P j x J d G V t V H l w Z T 5 G b 3 J t d W x h P C 9 J d G V t V H l w Z T 4 8 S X R l b V B h d G g + U 2 V j d G l v b j E v Z 2 V 0 J T N G d 2 l k Z 2 V 0 X 2 l k J T N E M T I w N z E 0 J T I 2 c 3 Z f a W Q l M 0 Q x M S U y N n B v c H V s Y X R p b 2 5 f Z 3 J v d X A l M 0 Q 0 N z k 3 J T I 1 M k M 0 N z k 4 J T I 2 e W V h c i U z R G x h d G V z d C 9 k Y X R h P C 9 J d G V t U G F 0 a D 4 8 L 0 l 0 Z W 1 M b 2 N h d G l v b j 4 8 U 3 R h Y m x l R W 5 0 c m l l c y A v P j w v S X R l b T 4 8 S X R l b T 4 8 S X R l b U x v Y 2 F 0 a W 9 u P j x J d G V t V H l w Z T 5 G b 3 J t d W x h P C 9 J d G V t V H l w Z T 4 8 S X R l b V B h d G g + U 2 V j d G l v b j E v Z 2 V 0 J T N G d 2 l k Z 2 V 0 X 2 l k J T N E M T I w N z E 0 J T I 2 c 3 Z f a W Q l M 0 Q x M S U y N n B v c H V s Y X R p b 2 5 f Z 3 J v d X A l M 0 Q 0 N z k 3 J T I 1 M k M 0 N z k 4 J T I 2 e W V h c i U z R G x h d G V z d C 9 D b 2 5 2 Z X J 0 Z W Q l M j B 0 b y U y M F R h Y m x l P C 9 J d G V t U G F 0 a D 4 8 L 0 l 0 Z W 1 M b 2 N h d G l v b j 4 8 U 3 R h Y m x l R W 5 0 c m l l c y A v P j w v S X R l b T 4 8 S X R l b T 4 8 S X R l b U x v Y 2 F 0 a W 9 u P j x J d G V t V H l w Z T 5 G b 3 J t d W x h P C 9 J d G V t V H l w Z T 4 8 S X R l b V B h d G g + U 2 V j d G l v b j E v Z 2 V 0 J T N G d 2 l k Z 2 V 0 X 2 l k J T N E M T I w N z E 0 J T I 2 c 3 Z f a W Q l M 0 Q x M S U y N n B v c H V s Y X R p b 2 5 f Z 3 J v d X A l M 0 Q 0 N z k 3 J T I 1 M k M 0 N z k 4 J T I 2 e W V h c i U z R G x h d G V z d C 9 F e H B h b m R l Z C U y M E N v b H V t b j E 8 L 0 l 0 Z W 1 Q Y X R o P j w v S X R l b U x v Y 2 F 0 a W 9 u P j x T d G F i b G V F b n R y a W V z I C 8 + P C 9 J d G V t P j x J d G V t P j x J d G V t T G 9 j Y X R p b 2 4 + P E l 0 Z W 1 U e X B l P k Z v c m 1 1 b G E 8 L 0 l 0 Z W 1 U e X B l P j x J d G V t U G F 0 a D 5 T Z W N 0 a W 9 u M S 9 n Z X Q l M 0 Z 3 a W R n Z X R f a W Q l M 0 Q x M j A 3 M T Q l M j Z z d l 9 p Z C U z R D E x J T I 2 c G 9 w d W x h d G l v b l 9 n c m 9 1 c C U z R D Q 3 O T c l M j U y Q z Q 3 O T g l M j Z 5 Z W F y J T N E b G F 0 Z X N 0 L 0 N o Y W 5 n Z W Q l M j B U e X B l P C 9 J d G V t U G F 0 a D 4 8 L 0 l 0 Z W 1 M b 2 N h d G l v b j 4 8 U 3 R h Y m x l R W 5 0 c m l l c y A v P j w v S X R l b T 4 8 S X R l b T 4 8 S X R l b U x v Y 2 F 0 a W 9 u P j x J d G V t V H l w Z T 5 G b 3 J t d W x h P C 9 J d G V t V H l w Z T 4 8 S X R l b V B h d G g + U 2 V j d G l v b j E v d G l t Z X N l c m l l c y U z R n d p Z G d l d F 9 p Z C U z R D E y M D c x M i U y N n N 2 X 2 l k J T N E M T E l M j Z w b 3 B 1 b G F 0 a W 9 u X 2 d y b 3 V w J T N E N D c 5 N y U y N m Z y Z X F 1 Z W 5 j e S U z R G 1 v b n R o J T I 2 Z n J v b U 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l t Z X N l c m l l c 1 9 3 a W R n Z X R f a W R f M T I w N z E y X 3 N 2 X 2 l k X z E x X 3 B v c H V s Y X R p b 2 5 f Z 3 J v d X B f N D c 5 N 1 9 m c m V x d W V u Y 3 l f b W 9 u d G h f Z n J v b U Q i I C 8 + P E V u d H J 5 I F R 5 c G U 9 I k Z p b G x l Z E N v b X B s Z X R l U m V z d W x 0 V G 9 X b 3 J r c 2 h l Z X Q i I F Z h b H V l P S J s M S I g L z 4 8 R W 5 0 c n k g V H l w Z T 0 i U X V l c n l J R C I g V m F s d W U 9 I n M 4 N z A 3 N G I 1 Y y 0 0 N D I 5 L T Q y M j M t O G Q 3 N i 1 j N 2 Y w N z h i Y z B j N j M i I C 8 + P E V u d H J 5 I F R 5 c G U 9 I k Z p b G x M Y X N 0 V X B k Y X R l Z C I g V m F s d W U 9 I m Q y M D E 5 L T E x L T I 1 V D E 0 O j E 2 O j A z L j c z N j E 4 M z B a I i A v P j x F b n R y e S B U e X B l P S J G a W x s Q 2 9 s d W 1 u V H l w Z X M i I F Z h b H V l P S J z Q m d B Q U F B P T 0 i I C 8 + P E V u d H J 5 I F R 5 c G U 9 I k Z p b G x F c n J v c k N v d W 5 0 I i B W Y W x 1 Z T 0 i b D A i I C 8 + P E V u d H J 5 I F R 5 c G U 9 I k Z p b G x D b 2 x 1 b W 5 O Y W 1 l c y I g V m F s d W U 9 I n N b J n F 1 b 3 Q 7 T m F t Z S Z x d W 9 0 O y w m c X V v d D t W Y W x 1 Z S 5 t b 2 5 0 a C Z x d W 9 0 O y w m c X V v d D t W Y W x 1 Z S 5 5 Z W F y J n F 1 b 3 Q 7 L C Z x d W 9 0 O 1 Z h b H V l L m l u Z G l 2 a W R 1 Y W x z J n F 1 b 3 Q 7 X S I g L z 4 8 R W 5 0 c n k g V H l w Z T 0 i R m l s b E V y c m 9 y Q 2 9 k Z S I g V m F s d W U 9 I n N V b m t u b 3 d u I i A v P j x F b n R y e S B U e X B l P S J G a W x s Q 2 9 1 b n Q i I F Z h b H V l P S J s N T g 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l t Z X N l c m l l c z 9 3 a W R n Z X R f a W Q 9 M T I w N z E y X H U w M D I 2 c 3 Z f a W Q 9 M T F c d T A w M j Z w b 3 B 1 b G F 0 a W 9 u X 2 d y b 3 V w P T Q 3 O T d c d T A w M j Z m c m V x d W V u Y 3 k 9 b W 9 u d G h c d T A w M j Z m c m 9 t R C 9 D b 2 5 2 Z X J 0 Z W Q g d G 8 g V G F i b G U u e 0 5 h b W U s M H 0 m c X V v d D s s J n F 1 b 3 Q 7 U 2 V j d G l v b j E v d G l t Z X N l c m l l c z 9 3 a W R n Z X R f a W Q 9 M T I w N z E y X H U w M D I 2 c 3 Z f a W Q 9 M T F c d T A w M j Z w b 3 B 1 b G F 0 a W 9 u X 2 d y b 3 V w P T Q 3 O T d c d T A w M j Z m c m V x d W V u Y 3 k 9 b W 9 u d G h c d T A w M j Z m c m 9 t R C 9 F e H B h b m R l Z C B W Y W x 1 Z T E u e 1 Z h b H V l L m 1 v b n R o L D F 9 J n F 1 b 3 Q 7 L C Z x d W 9 0 O 1 N l Y 3 R p b 2 4 x L 3 R p b W V z Z X J p Z X M / d 2 l k Z 2 V 0 X 2 l k P T E y M D c x M l x 1 M D A y N n N 2 X 2 l k P T E x X H U w M D I 2 c G 9 w d W x h d G l v b l 9 n c m 9 1 c D 0 0 N z k 3 X H U w M D I 2 Z n J l c X V l b m N 5 P W 1 v b n R o X H U w M D I 2 Z n J v b U Q v R X h w Y W 5 k Z W Q g V m F s d W U x L n t W Y W x 1 Z S 5 5 Z W F y L D J 9 J n F 1 b 3 Q 7 L C Z x d W 9 0 O 1 N l Y 3 R p b 2 4 x L 3 R p b W V z Z X J p Z X M / d 2 l k Z 2 V 0 X 2 l k P T E y M D c x M l x 1 M D A y N n N 2 X 2 l k P T E x X H U w M D I 2 c G 9 w d W x h d G l v b l 9 n c m 9 1 c D 0 0 N z k 3 X H U w M D I 2 Z n J l c X V l b m N 5 P W 1 v b n R o X H U w M D I 2 Z n J v b U Q v R X h w Y W 5 k Z W Q g V m F s d W U x L n t W Y W x 1 Z S 5 p b m R p d m l k d W F s c y w 0 f S Z x d W 9 0 O 1 0 s J n F 1 b 3 Q 7 Q 2 9 s d W 1 u Q 2 9 1 b n Q m c X V v d D s 6 N C w m c X V v d D t L Z X l D b 2 x 1 b W 5 O Y W 1 l c y Z x d W 9 0 O z p b X S w m c X V v d D t D b 2 x 1 b W 5 J Z G V u d G l 0 a W V z J n F 1 b 3 Q 7 O l s m c X V v d D t T Z W N 0 a W 9 u M S 9 0 a W 1 l c 2 V y a W V z P 3 d p Z G d l d F 9 p Z D 0 x M j A 3 M T J c d T A w M j Z z d l 9 p Z D 0 x M V x 1 M D A y N n B v c H V s Y X R p b 2 5 f Z 3 J v d X A 9 N D c 5 N 1 x 1 M D A y N m Z y Z X F 1 Z W 5 j e T 1 t b 2 5 0 a F x 1 M D A y N m Z y b 2 1 E L 0 N v b n Z l c n R l Z C B 0 b y B U Y W J s Z S 5 7 T m F t Z S w w f S Z x d W 9 0 O y w m c X V v d D t T Z W N 0 a W 9 u M S 9 0 a W 1 l c 2 V y a W V z P 3 d p Z G d l d F 9 p Z D 0 x M j A 3 M T J c d T A w M j Z z d l 9 p Z D 0 x M V x 1 M D A y N n B v c H V s Y X R p b 2 5 f Z 3 J v d X A 9 N D c 5 N 1 x 1 M D A y N m Z y Z X F 1 Z W 5 j e T 1 t b 2 5 0 a F x 1 M D A y N m Z y b 2 1 E L 0 V 4 c G F u Z G V k I F Z h b H V l M S 5 7 V m F s d W U u b W 9 u d G g s M X 0 m c X V v d D s s J n F 1 b 3 Q 7 U 2 V j d G l v b j E v d G l t Z X N l c m l l c z 9 3 a W R n Z X R f a W Q 9 M T I w N z E y X H U w M D I 2 c 3 Z f a W Q 9 M T F c d T A w M j Z w b 3 B 1 b G F 0 a W 9 u X 2 d y b 3 V w P T Q 3 O T d c d T A w M j Z m c m V x d W V u Y 3 k 9 b W 9 u d G h c d T A w M j Z m c m 9 t R C 9 F e H B h b m R l Z C B W Y W x 1 Z T E u e 1 Z h b H V l L n l l Y X I s M n 0 m c X V v d D s s J n F 1 b 3 Q 7 U 2 V j d G l v b j E v d G l t Z X N l c m l l c z 9 3 a W R n Z X R f a W Q 9 M T I w N z E y X H U w M D I 2 c 3 Z f a W Q 9 M T F c d T A w M j Z w b 3 B 1 b G F 0 a W 9 u X 2 d y b 3 V w P T Q 3 O T d c d T A w M j Z m c m V x d W V u Y 3 k 9 b W 9 u d G h c d T A w M j Z m c m 9 t R C 9 F e H B h b m R l Z C B W Y W x 1 Z T E u e 1 Z h b H V l L m l u Z G l 2 a W R 1 Y W x z L D R 9 J n F 1 b 3 Q 7 X S w m c X V v d D t S Z W x h d G l v b n N o a X B J b m Z v J n F 1 b 3 Q 7 O l t d f S I g L z 4 8 L 1 N 0 Y W J s Z U V u d H J p Z X M + P C 9 J d G V t P j x J d G V t P j x J d G V t T G 9 j Y X R p b 2 4 + P E l 0 Z W 1 U e X B l P k Z v c m 1 1 b G E 8 L 0 l 0 Z W 1 U e X B l P j x J d G V t U G F 0 a D 5 T Z W N 0 a W 9 u M S 9 0 a W 1 l c 2 V y a W V z J T N G d 2 l k Z 2 V 0 X 2 l k J T N E M T I w N z E y J T I 2 c 3 Z f a W Q l M 0 Q x M S U y N n B v c H V s Y X R p b 2 5 f Z 3 J v d X A l M 0 Q 0 N z k 3 J T I 2 Z n J l c X V l b m N 5 J T N E b W 9 u d G g l M j Z m c m 9 t R C 9 T b 3 V y Y 2 U 8 L 0 l 0 Z W 1 Q Y X R o P j w v S X R l b U x v Y 2 F 0 a W 9 u P j x T d G F i b G V F b n R y a W V z I C 8 + P C 9 J d G V t P j x J d G V t P j x J d G V t T G 9 j Y X R p b 2 4 + P E l 0 Z W 1 U e X B l P k Z v c m 1 1 b G E 8 L 0 l 0 Z W 1 U e X B l P j x J d G V t U G F 0 a D 5 T Z W N 0 a W 9 u M S 9 0 a W 1 l c 2 V y a W V z J T N G d 2 l k Z 2 V 0 X 2 l k J T N E M T I w N z E y J T I 2 c 3 Z f a W Q l M 0 Q x M S U y N n B v c H V s Y X R p b 2 5 f Z 3 J v d X A l M 0 Q 0 N z k 3 J T I 2 Z n J l c X V l b m N 5 J T N E b W 9 u d G g l M j Z m c m 9 t R C 9 k Y X R h P C 9 J d G V t U G F 0 a D 4 8 L 0 l 0 Z W 1 M b 2 N h d G l v b j 4 8 U 3 R h Y m x l R W 5 0 c m l l c y A v P j w v S X R l b T 4 8 S X R l b T 4 8 S X R l b U x v Y 2 F 0 a W 9 u P j x J d G V t V H l w Z T 5 G b 3 J t d W x h P C 9 J d G V t V H l w Z T 4 8 S X R l b V B h d G g + U 2 V j d G l v b j E v d G l t Z X N l c m l l c y U z R n d p Z G d l d F 9 p Z C U z R D E y M D c x M i U y N n N 2 X 2 l k J T N E M T E l M j Z w b 3 B 1 b G F 0 a W 9 u X 2 d y b 3 V w J T N E N D c 5 N y U y N m Z y Z X F 1 Z W 5 j e S U z R G 1 v b n R o J T I 2 Z n J v b U Q v Q 2 9 u d m V y d G V k J T I w d G 8 l M j B U Y W J s Z T w v S X R l b V B h d G g + P C 9 J d G V t T G 9 j Y X R p b 2 4 + P F N 0 Y W J s Z U V u d H J p Z X M g L z 4 8 L 0 l 0 Z W 0 + P E l 0 Z W 0 + P E l 0 Z W 1 M b 2 N h d G l v b j 4 8 S X R l b V R 5 c G U + R m 9 y b X V s Y T w v S X R l b V R 5 c G U + P E l 0 Z W 1 Q Y X R o P l N l Y 3 R p b 2 4 x L 3 R p b W V z Z X J p Z X M l M 0 Z 3 a W R n Z X R f a W Q l M 0 Q x M j A 3 M T I l M j Z z d l 9 p Z C U z R D E x J T I 2 c G 9 w d W x h d G l v b l 9 n c m 9 1 c C U z R D Q 3 O T c l M j Z m c m V x d W V u Y 3 k l M 0 R t b 2 5 0 a C U y N m Z y b 2 1 E L 0 V 4 c G F u Z G V k J T I w V m F s d W U 8 L 0 l 0 Z W 1 Q Y X R o P j w v S X R l b U x v Y 2 F 0 a W 9 u P j x T d G F i b G V F b n R y a W V z I C 8 + P C 9 J d G V t P j x J d G V t P j x J d G V t T G 9 j Y X R p b 2 4 + P E l 0 Z W 1 U e X B l P k Z v c m 1 1 b G E 8 L 0 l 0 Z W 1 U e X B l P j x J d G V t U G F 0 a D 5 T Z W N 0 a W 9 u M S 9 0 a W 1 l c 2 V y a W V z J T N G d 2 l k Z 2 V 0 X 2 l k J T N E M T I w N z E y J T I 2 c 3 Z f a W Q l M 0 Q x M S U y N n B v c H V s Y X R p b 2 5 f Z 3 J v d X A l M 0 Q 0 N z k 3 J T I 2 Z n J l c X V l b m N 5 J T N E b W 9 u d G g l M j Z m c m 9 t R C 9 F e H B h b m R l Z C U y M F Z h b H V l M T w v S X R l b V B h d G g + P C 9 J d G V t T G 9 j Y X R p b 2 4 + P F N 0 Y W J s Z U V u d H J p Z X M g L z 4 8 L 0 l 0 Z W 0 + P E l 0 Z W 0 + P E l 0 Z W 1 M b 2 N h d G l v b j 4 8 S X R l b V R 5 c G U + R m 9 y b X V s Y T w v S X R l b V R 5 c G U + P E l 0 Z W 1 Q Y X R o P l N l Y 3 R p b 2 4 x L 3 R p b W V z Z X J p Z X M l M 0 Z 3 a W R n Z X R f a W Q l M 0 Q x M j A 3 M T I l M j Z z d l 9 p Z C U z R D E x J T I 2 c G 9 w d W x h d G l v b l 9 n c m 9 1 c C U z R D Q 3 O T c l M j Z m c m V x d W V u Y 3 k l M 0 R t b 2 5 0 a C U y N m Z y b 2 1 E L 1 J l b W 9 2 Z W Q l M j B D b 2 x 1 b W 5 z P C 9 J d G V t U G F 0 a D 4 8 L 0 l 0 Z W 1 M b 2 N h d G l v b j 4 8 U 3 R h Y m x l R W 5 0 c m l l c y A v P j w v S X R l b T 4 8 S X R l b T 4 8 S X R l b U x v Y 2 F 0 a W 9 u P j x J d G V t V H l w Z T 5 G b 3 J t d W x h P C 9 J d G V t V H l w Z T 4 8 S X R l b V B h d G g + U 2 V j d G l v b j E v d G l t Z X N l c m l l c y U z R n d p Z G d l d F 9 p Z C U z R D E y M D c x M y U y N n N 2 X 2 l k J T N E M T E l M j Z w b 3 B 1 b G F 0 a W 9 u X 2 d y b 3 V w J T N E N D c 5 O C U y N m Z y Z X F 1 Z W 5 j e S U z R G 1 v b n R o J T I 2 Z n J v b U 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l t Z X N l c m l l c 1 9 3 a W R n Z X R f a W R f M T I w N z E z X 3 N 2 X 2 l k X z E x X 3 B v c H V s Y X R p b 2 5 f Z 3 J v d X B f N D c 5 O F 9 m c m V x d W V u Y 3 l f b W 9 u d G h f Z n J v b U Q i I C 8 + P E V u d H J 5 I F R 5 c G U 9 I k Z p b G x l Z E N v b X B s Z X R l U m V z d W x 0 V G 9 X b 3 J r c 2 h l Z X Q i I F Z h b H V l P S J s M S I g L z 4 8 R W 5 0 c n k g V H l w Z T 0 i U X V l c n l J R C I g V m F s d W U 9 I n M w Y j U w O W R k Z C 1 j Y j F h L T Q z Z j A t O W Y y N y 0 y N D c 2 O D Q y Y z M w M z k i I C 8 + P E V u d H J 5 I F R 5 c G U 9 I k Z p b G x M Y X N 0 V X B k Y X R l Z C I g V m F s d W U 9 I m Q y M D E 5 L T E x L T I 1 V D E 0 O j E 2 O j A z L j Y 3 N j M 0 M j l a I i A v P j x F b n R y e S B U e X B l P S J G a W x s Q 2 9 s d W 1 u V H l w Z X M i I F Z h b H V l P S J z Q m d B Q U F B P T 0 i I C 8 + P E V u d H J 5 I F R 5 c G U 9 I k Z p b G x F c n J v c k N v d W 5 0 I i B W Y W x 1 Z T 0 i b D A i I C 8 + P E V u d H J 5 I F R 5 c G U 9 I k Z p b G x D b 2 x 1 b W 5 O Y W 1 l c y I g V m F s d W U 9 I n N b J n F 1 b 3 Q 7 T m F t Z S Z x d W 9 0 O y w m c X V v d D t W Y W x 1 Z S 5 t b 2 5 0 a C Z x d W 9 0 O y w m c X V v d D t W Y W x 1 Z S 5 5 Z W F y J n F 1 b 3 Q 7 L C Z x d W 9 0 O 1 Z h b H V l L m l u Z G l 2 a W R 1 Y W x z J n F 1 b 3 Q 7 X S I g L z 4 8 R W 5 0 c n k g V H l w Z T 0 i R m l s b E V y c m 9 y Q 2 9 k Z S I g V m F s d W U 9 I n N V b m t u b 3 d u I i A v P j x F b n R y e S B U e X B l P S J G a W x s Q 2 9 1 b n Q i I F Z h b H V l P S J s N T k 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d G l t Z X N l c m l l c z 9 3 a W R n Z X R f a W Q 9 M T I w N z E z X H U w M D I 2 c 3 Z f a W Q 9 M T F c d T A w M j Z w b 3 B 1 b G F 0 a W 9 u X 2 d y b 3 V w P T Q 3 O T h c d T A w M j Z m c m V x d W V u Y 3 k 9 b W 9 u d G h c d T A w M j Z m c m 9 t R C 9 D b 2 5 2 Z X J 0 Z W Q g d G 8 g V G F i b G U u e 0 5 h b W U s M H 0 m c X V v d D s s J n F 1 b 3 Q 7 U 2 V j d G l v b j E v d G l t Z X N l c m l l c z 9 3 a W R n Z X R f a W Q 9 M T I w N z E z X H U w M D I 2 c 3 Z f a W Q 9 M T F c d T A w M j Z w b 3 B 1 b G F 0 a W 9 u X 2 d y b 3 V w P T Q 3 O T h c d T A w M j Z m c m V x d W V u Y 3 k 9 b W 9 u d G h c d T A w M j Z m c m 9 t R C 9 F e H B h b m R l Z C B W Y W x 1 Z T E u e 1 Z h b H V l L m 1 v b n R o L D F 9 J n F 1 b 3 Q 7 L C Z x d W 9 0 O 1 N l Y 3 R p b 2 4 x L 3 R p b W V z Z X J p Z X M / d 2 l k Z 2 V 0 X 2 l k P T E y M D c x M 1 x 1 M D A y N n N 2 X 2 l k P T E x X H U w M D I 2 c G 9 w d W x h d G l v b l 9 n c m 9 1 c D 0 0 N z k 4 X H U w M D I 2 Z n J l c X V l b m N 5 P W 1 v b n R o X H U w M D I 2 Z n J v b U Q v R X h w Y W 5 k Z W Q g V m F s d W U x L n t W Y W x 1 Z S 5 5 Z W F y L D J 9 J n F 1 b 3 Q 7 L C Z x d W 9 0 O 1 N l Y 3 R p b 2 4 x L 3 R p b W V z Z X J p Z X M / d 2 l k Z 2 V 0 X 2 l k P T E y M D c x M 1 x 1 M D A y N n N 2 X 2 l k P T E x X H U w M D I 2 c G 9 w d W x h d G l v b l 9 n c m 9 1 c D 0 0 N z k 4 X H U w M D I 2 Z n J l c X V l b m N 5 P W 1 v b n R o X H U w M D I 2 Z n J v b U Q v R X h w Y W 5 k Z W Q g V m F s d W U x L n t W Y W x 1 Z S 5 p b m R p d m l k d W F s c y w z f S Z x d W 9 0 O 1 0 s J n F 1 b 3 Q 7 Q 2 9 s d W 1 u Q 2 9 1 b n Q m c X V v d D s 6 N C w m c X V v d D t L Z X l D b 2 x 1 b W 5 O Y W 1 l c y Z x d W 9 0 O z p b X S w m c X V v d D t D b 2 x 1 b W 5 J Z G V u d G l 0 a W V z J n F 1 b 3 Q 7 O l s m c X V v d D t T Z W N 0 a W 9 u M S 9 0 a W 1 l c 2 V y a W V z P 3 d p Z G d l d F 9 p Z D 0 x M j A 3 M T N c d T A w M j Z z d l 9 p Z D 0 x M V x 1 M D A y N n B v c H V s Y X R p b 2 5 f Z 3 J v d X A 9 N D c 5 O F x 1 M D A y N m Z y Z X F 1 Z W 5 j e T 1 t b 2 5 0 a F x 1 M D A y N m Z y b 2 1 E L 0 N v b n Z l c n R l Z C B 0 b y B U Y W J s Z S 5 7 T m F t Z S w w f S Z x d W 9 0 O y w m c X V v d D t T Z W N 0 a W 9 u M S 9 0 a W 1 l c 2 V y a W V z P 3 d p Z G d l d F 9 p Z D 0 x M j A 3 M T N c d T A w M j Z z d l 9 p Z D 0 x M V x 1 M D A y N n B v c H V s Y X R p b 2 5 f Z 3 J v d X A 9 N D c 5 O F x 1 M D A y N m Z y Z X F 1 Z W 5 j e T 1 t b 2 5 0 a F x 1 M D A y N m Z y b 2 1 E L 0 V 4 c G F u Z G V k I F Z h b H V l M S 5 7 V m F s d W U u b W 9 u d G g s M X 0 m c X V v d D s s J n F 1 b 3 Q 7 U 2 V j d G l v b j E v d G l t Z X N l c m l l c z 9 3 a W R n Z X R f a W Q 9 M T I w N z E z X H U w M D I 2 c 3 Z f a W Q 9 M T F c d T A w M j Z w b 3 B 1 b G F 0 a W 9 u X 2 d y b 3 V w P T Q 3 O T h c d T A w M j Z m c m V x d W V u Y 3 k 9 b W 9 u d G h c d T A w M j Z m c m 9 t R C 9 F e H B h b m R l Z C B W Y W x 1 Z T E u e 1 Z h b H V l L n l l Y X I s M n 0 m c X V v d D s s J n F 1 b 3 Q 7 U 2 V j d G l v b j E v d G l t Z X N l c m l l c z 9 3 a W R n Z X R f a W Q 9 M T I w N z E z X H U w M D I 2 c 3 Z f a W Q 9 M T F c d T A w M j Z w b 3 B 1 b G F 0 a W 9 u X 2 d y b 3 V w P T Q 3 O T h c d T A w M j Z m c m V x d W V u Y 3 k 9 b W 9 u d G h c d T A w M j Z m c m 9 t R C 9 F e H B h b m R l Z C B W Y W x 1 Z T E u e 1 Z h b H V l L m l u Z G l 2 a W R 1 Y W x z L D N 9 J n F 1 b 3 Q 7 X S w m c X V v d D t S Z W x h d G l v b n N o a X B J b m Z v J n F 1 b 3 Q 7 O l t d f S I g L z 4 8 L 1 N 0 Y W J s Z U V u d H J p Z X M + P C 9 J d G V t P j x J d G V t P j x J d G V t T G 9 j Y X R p b 2 4 + P E l 0 Z W 1 U e X B l P k Z v c m 1 1 b G E 8 L 0 l 0 Z W 1 U e X B l P j x J d G V t U G F 0 a D 5 T Z W N 0 a W 9 u M S 9 0 a W 1 l c 2 V y a W V z J T N G d 2 l k Z 2 V 0 X 2 l k J T N E M T I w N z E z J T I 2 c 3 Z f a W Q l M 0 Q x M S U y N n B v c H V s Y X R p b 2 5 f Z 3 J v d X A l M 0 Q 0 N z k 4 J T I 2 Z n J l c X V l b m N 5 J T N E b W 9 u d G g l M j Z m c m 9 t R C 9 T b 3 V y Y 2 U 8 L 0 l 0 Z W 1 Q Y X R o P j w v S X R l b U x v Y 2 F 0 a W 9 u P j x T d G F i b G V F b n R y a W V z I C 8 + P C 9 J d G V t P j x J d G V t P j x J d G V t T G 9 j Y X R p b 2 4 + P E l 0 Z W 1 U e X B l P k Z v c m 1 1 b G E 8 L 0 l 0 Z W 1 U e X B l P j x J d G V t U G F 0 a D 5 T Z W N 0 a W 9 u M S 9 0 a W 1 l c 2 V y a W V z J T N G d 2 l k Z 2 V 0 X 2 l k J T N E M T I w N z E z J T I 2 c 3 Z f a W Q l M 0 Q x M S U y N n B v c H V s Y X R p b 2 5 f Z 3 J v d X A l M 0 Q 0 N z k 4 J T I 2 Z n J l c X V l b m N 5 J T N E b W 9 u d G g l M j Z m c m 9 t R C 9 k Y X R h P C 9 J d G V t U G F 0 a D 4 8 L 0 l 0 Z W 1 M b 2 N h d G l v b j 4 8 U 3 R h Y m x l R W 5 0 c m l l c y A v P j w v S X R l b T 4 8 S X R l b T 4 8 S X R l b U x v Y 2 F 0 a W 9 u P j x J d G V t V H l w Z T 5 G b 3 J t d W x h P C 9 J d G V t V H l w Z T 4 8 S X R l b V B h d G g + U 2 V j d G l v b j E v d G l t Z X N l c m l l c y U z R n d p Z G d l d F 9 p Z C U z R D E y M D c x M y U y N n N 2 X 2 l k J T N E M T E l M j Z w b 3 B 1 b G F 0 a W 9 u X 2 d y b 3 V w J T N E N D c 5 O C U y N m Z y Z X F 1 Z W 5 j e S U z R G 1 v b n R o J T I 2 Z n J v b U Q v Q 2 9 u d m V y d G V k J T I w d G 8 l M j B U Y W J s Z T w v S X R l b V B h d G g + P C 9 J d G V t T G 9 j Y X R p b 2 4 + P F N 0 Y W J s Z U V u d H J p Z X M g L z 4 8 L 0 l 0 Z W 0 + P E l 0 Z W 0 + P E l 0 Z W 1 M b 2 N h d G l v b j 4 8 S X R l b V R 5 c G U + R m 9 y b X V s Y T w v S X R l b V R 5 c G U + P E l 0 Z W 1 Q Y X R o P l N l Y 3 R p b 2 4 x L 3 R p b W V z Z X J p Z X M l M 0 Z 3 a W R n Z X R f a W Q l M 0 Q x M j A 3 M T M l M j Z z d l 9 p Z C U z R D E x J T I 2 c G 9 w d W x h d G l v b l 9 n c m 9 1 c C U z R D Q 3 O T g l M j Z m c m V x d W V u Y 3 k l M 0 R t b 2 5 0 a C U y N m Z y b 2 1 E L 0 V 4 c G F u Z G V k J T I w V m F s d W U 8 L 0 l 0 Z W 1 Q Y X R o P j w v S X R l b U x v Y 2 F 0 a W 9 u P j x T d G F i b G V F b n R y a W V z I C 8 + P C 9 J d G V t P j x J d G V t P j x J d G V t T G 9 j Y X R p b 2 4 + P E l 0 Z W 1 U e X B l P k Z v c m 1 1 b G E 8 L 0 l 0 Z W 1 U e X B l P j x J d G V t U G F 0 a D 5 T Z W N 0 a W 9 u M S 9 0 a W 1 l c 2 V y a W V z J T N G d 2 l k Z 2 V 0 X 2 l k J T N E M T I w N z E z J T I 2 c 3 Z f a W Q l M 0 Q x M S U y N n B v c H V s Y X R p b 2 5 f Z 3 J v d X A l M 0 Q 0 N z k 4 J T I 2 Z n J l c X V l b m N 5 J T N E b W 9 u d G g l M j Z m c m 9 t R C 9 F e H B h b m R l Z C U y M F Z h b H V l M T w v S X R l b V B h d G g + P C 9 J d G V t T G 9 j Y X R p b 2 4 + P F N 0 Y W J s Z U V u d H J p Z X M g L z 4 8 L 0 l 0 Z W 0 + P E l 0 Z W 0 + P E l 0 Z W 1 M b 2 N h d G l v b j 4 8 S X R l b V R 5 c G U + R m 9 y b X V s Y T w v S X R l b V R 5 c G U + P E l 0 Z W 1 Q Y X R o P l N l Y 3 R p b 2 4 x L 3 R p b W V z Z X J p Z X M l M 0 Z 3 a W R n Z X R f a W Q l M 0 Q x M j A 3 M D k l M j Z z d l 9 p Z C U z R D E x J T I 2 c G 9 w d W x h d G l v b l 9 n c m 9 1 c C U z R D Q 3 O T c l M j U y Q z Q 3 O T g l M j Z m c m V x d W V u Y 3 k l M 0 R t b 2 5 0 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p b W V z Z X J p Z X N f d 2 l k Z 2 V 0 X 2 l k X z E y M D c w O V 9 z d l 9 p Z F 8 x M V 9 w b 3 B 1 b G F 0 a W 9 u X 2 d y b 3 V w X z Q 3 O T d f M k M 0 N z k 4 X 2 Z y Z X F 1 Z W 5 j e V 9 t b 2 5 0 I i A v P j x F b n R y e S B U e X B l P S J G a W x s Z W R D b 2 1 w b G V 0 Z V J l c 3 V s d F R v V 2 9 y a 3 N o Z W V 0 I i B W Y W x 1 Z T 0 i b D E i I C 8 + P E V u d H J 5 I F R 5 c G U 9 I l F 1 Z X J 5 S U Q i I F Z h b H V l P S J z O D h i Z W M y O D g t N m E 5 M S 0 0 N D I 4 L W I 3 O W U t Z j N i Y z Y z N W M w Z W V l I i A v P j x F b n R y e S B U e X B l P S J G a W x s T G F z d F V w Z G F 0 Z W Q i I F Z h b H V l P S J k M j A x O S 0 x M S 0 y N V Q x N D o x N T o 1 N S 4 3 M j I 1 N T g 5 W i I g L z 4 8 R W 5 0 c n k g V H l w Z T 0 i R m l s b E N v b H V t b l R 5 c G V z I i B W Y W x 1 Z T 0 i c 0 J n Q U F B Q T 0 9 I i A v P j x F b n R y e S B U e X B l P S J G a W x s R X J y b 3 J D b 3 V u d C I g V m F s d W U 9 I m w w I i A v P j x F b n R y e S B U e X B l P S J G a W x s Q 2 9 s d W 1 u T m F t Z X M i I F Z h b H V l P S J z W y Z x d W 9 0 O 0 5 h b W U m c X V v d D s s J n F 1 b 3 Q 7 V m F s d W U u b W 9 u d G g m c X V v d D s s J n F 1 b 3 Q 7 V m F s d W U u e W V h c i Z x d W 9 0 O y w m c X V v d D t W Y W x 1 Z S 5 p b m R p d m l k d W F s c y Z x d W 9 0 O 1 0 i I C 8 + P E V u d H J 5 I F R 5 c G U 9 I k Z p b G x F c n J v c k N v Z G U i I F Z h b H V l P S J z V W 5 r b m 9 3 b i I g L z 4 8 R W 5 0 c n k g V H l w Z T 0 i R m l s b E N v d W 5 0 I i B W Y W x 1 Z T 0 i b D U 4 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3 R p b W V z Z X J p Z X M / d 2 l k Z 2 V 0 X 2 l k P T E y M D c w O V x 1 M D A y N n N 2 X 2 l k P T E x X H U w M D I 2 c G 9 w d W x h d G l v b l 9 n c m 9 1 c D 0 0 N z k 3 J T J D N D c 5 O F x 1 M D A y N m Z y Z X F 1 Z W 5 j e T 1 t b 2 5 0 L 0 N v b n Z l c n R l Z C B 0 b y B U Y W J s Z S 5 7 T m F t Z S w w f S Z x d W 9 0 O y w m c X V v d D t T Z W N 0 a W 9 u M S 9 0 a W 1 l c 2 V y a W V z P 3 d p Z G d l d F 9 p Z D 0 x M j A 3 M D l c d T A w M j Z z d l 9 p Z D 0 x M V x 1 M D A y N n B v c H V s Y X R p b 2 5 f Z 3 J v d X A 9 N D c 5 N y U y Q z Q 3 O T h c d T A w M j Z m c m V x d W V u Y 3 k 9 b W 9 u d C 9 F e H B h b m R l Z C B W Y W x 1 Z T E u e 1 Z h b H V l L m 1 v b n R o L D F 9 J n F 1 b 3 Q 7 L C Z x d W 9 0 O 1 N l Y 3 R p b 2 4 x L 3 R p b W V z Z X J p Z X M / d 2 l k Z 2 V 0 X 2 l k P T E y M D c w O V x 1 M D A y N n N 2 X 2 l k P T E x X H U w M D I 2 c G 9 w d W x h d G l v b l 9 n c m 9 1 c D 0 0 N z k 3 J T J D N D c 5 O F x 1 M D A y N m Z y Z X F 1 Z W 5 j e T 1 t b 2 5 0 L 0 V 4 c G F u Z G V k I F Z h b H V l M S 5 7 V m F s d W U u e W V h c i w y f S Z x d W 9 0 O y w m c X V v d D t T Z W N 0 a W 9 u M S 9 0 a W 1 l c 2 V y a W V z P 3 d p Z G d l d F 9 p Z D 0 x M j A 3 M D l c d T A w M j Z z d l 9 p Z D 0 x M V x 1 M D A y N n B v c H V s Y X R p b 2 5 f Z 3 J v d X A 9 N D c 5 N y U y Q z Q 3 O T h c d T A w M j Z m c m V x d W V u Y 3 k 9 b W 9 u d C 9 F e H B h b m R l Z C B W Y W x 1 Z T E u e 1 Z h b H V l L m l u Z G l 2 a W R 1 Y W x z L D N 9 J n F 1 b 3 Q 7 X S w m c X V v d D t D b 2 x 1 b W 5 D b 3 V u d C Z x d W 9 0 O z o 0 L C Z x d W 9 0 O 0 t l e U N v b H V t b k 5 h b W V z J n F 1 b 3 Q 7 O l t d L C Z x d W 9 0 O 0 N v b H V t b k l k Z W 5 0 a X R p Z X M m c X V v d D s 6 W y Z x d W 9 0 O 1 N l Y 3 R p b 2 4 x L 3 R p b W V z Z X J p Z X M / d 2 l k Z 2 V 0 X 2 l k P T E y M D c w O V x 1 M D A y N n N 2 X 2 l k P T E x X H U w M D I 2 c G 9 w d W x h d G l v b l 9 n c m 9 1 c D 0 0 N z k 3 J T J D N D c 5 O F x 1 M D A y N m Z y Z X F 1 Z W 5 j e T 1 t b 2 5 0 L 0 N v b n Z l c n R l Z C B 0 b y B U Y W J s Z S 5 7 T m F t Z S w w f S Z x d W 9 0 O y w m c X V v d D t T Z W N 0 a W 9 u M S 9 0 a W 1 l c 2 V y a W V z P 3 d p Z G d l d F 9 p Z D 0 x M j A 3 M D l c d T A w M j Z z d l 9 p Z D 0 x M V x 1 M D A y N n B v c H V s Y X R p b 2 5 f Z 3 J v d X A 9 N D c 5 N y U y Q z Q 3 O T h c d T A w M j Z m c m V x d W V u Y 3 k 9 b W 9 u d C 9 F e H B h b m R l Z C B W Y W x 1 Z T E u e 1 Z h b H V l L m 1 v b n R o L D F 9 J n F 1 b 3 Q 7 L C Z x d W 9 0 O 1 N l Y 3 R p b 2 4 x L 3 R p b W V z Z X J p Z X M / d 2 l k Z 2 V 0 X 2 l k P T E y M D c w O V x 1 M D A y N n N 2 X 2 l k P T E x X H U w M D I 2 c G 9 w d W x h d G l v b l 9 n c m 9 1 c D 0 0 N z k 3 J T J D N D c 5 O F x 1 M D A y N m Z y Z X F 1 Z W 5 j e T 1 t b 2 5 0 L 0 V 4 c G F u Z G V k I F Z h b H V l M S 5 7 V m F s d W U u e W V h c i w y f S Z x d W 9 0 O y w m c X V v d D t T Z W N 0 a W 9 u M S 9 0 a W 1 l c 2 V y a W V z P 3 d p Z G d l d F 9 p Z D 0 x M j A 3 M D l c d T A w M j Z z d l 9 p Z D 0 x M V x 1 M D A y N n B v c H V s Y X R p b 2 5 f Z 3 J v d X A 9 N D c 5 N y U y Q z Q 3 O T h c d T A w M j Z m c m V x d W V u Y 3 k 9 b W 9 u d C 9 F e H B h b m R l Z C B W Y W x 1 Z T E u e 1 Z h b H V l L m l u Z G l 2 a W R 1 Y W x z L D N 9 J n F 1 b 3 Q 7 X S w m c X V v d D t S Z W x h d G l v b n N o a X B J b m Z v J n F 1 b 3 Q 7 O l t d f S I g L z 4 8 L 1 N 0 Y W J s Z U V u d H J p Z X M + P C 9 J d G V t P j x J d G V t P j x J d G V t T G 9 j Y X R p b 2 4 + P E l 0 Z W 1 U e X B l P k Z v c m 1 1 b G E 8 L 0 l 0 Z W 1 U e X B l P j x J d G V t U G F 0 a D 5 T Z W N 0 a W 9 u M S 9 0 a W 1 l c 2 V y a W V z J T N G d 2 l k Z 2 V 0 X 2 l k J T N E M T I w N z A 5 J T I 2 c 3 Z f a W Q l M 0 Q x M S U y N n B v c H V s Y X R p b 2 5 f Z 3 J v d X A l M 0 Q 0 N z k 3 J T I 1 M k M 0 N z k 4 J T I 2 Z n J l c X V l b m N 5 J T N E b W 9 u d C 9 T b 3 V y Y 2 U 8 L 0 l 0 Z W 1 Q Y X R o P j w v S X R l b U x v Y 2 F 0 a W 9 u P j x T d G F i b G V F b n R y a W V z I C 8 + P C 9 J d G V t P j x J d G V t P j x J d G V t T G 9 j Y X R p b 2 4 + P E l 0 Z W 1 U e X B l P k Z v c m 1 1 b G E 8 L 0 l 0 Z W 1 U e X B l P j x J d G V t U G F 0 a D 5 T Z W N 0 a W 9 u M S 9 0 a W 1 l c 2 V y a W V z J T N G d 2 l k Z 2 V 0 X 2 l k J T N E M T I w N z A 5 J T I 2 c 3 Z f a W Q l M 0 Q x M S U y N n B v c H V s Y X R p b 2 5 f Z 3 J v d X A l M 0 Q 0 N z k 3 J T I 1 M k M 0 N z k 4 J T I 2 Z n J l c X V l b m N 5 J T N E b W 9 u d C 9 k Y X R h P C 9 J d G V t U G F 0 a D 4 8 L 0 l 0 Z W 1 M b 2 N h d G l v b j 4 8 U 3 R h Y m x l R W 5 0 c m l l c y A v P j w v S X R l b T 4 8 S X R l b T 4 8 S X R l b U x v Y 2 F 0 a W 9 u P j x J d G V t V H l w Z T 5 G b 3 J t d W x h P C 9 J d G V t V H l w Z T 4 8 S X R l b V B h d G g + U 2 V j d G l v b j E v d G l t Z X N l c m l l c y U z R n d p Z G d l d F 9 p Z C U z R D E y M D c w O S U y N n N 2 X 2 l k J T N E M T E l M j Z w b 3 B 1 b G F 0 a W 9 u X 2 d y b 3 V w J T N E N D c 5 N y U y N T J D N D c 5 O C U y N m Z y Z X F 1 Z W 5 j e S U z R G 1 v b n Q v Q 2 9 u d m V y d G V k J T I w d G 8 l M j B U Y W J s Z T w v S X R l b V B h d G g + P C 9 J d G V t T G 9 j Y X R p b 2 4 + P F N 0 Y W J s Z U V u d H J p Z X M g L z 4 8 L 0 l 0 Z W 0 + P E l 0 Z W 0 + P E l 0 Z W 1 M b 2 N h d G l v b j 4 8 S X R l b V R 5 c G U + R m 9 y b X V s Y T w v S X R l b V R 5 c G U + P E l 0 Z W 1 Q Y X R o P l N l Y 3 R p b 2 4 x L 3 R p b W V z Z X J p Z X M l M 0 Z 3 a W R n Z X R f a W Q l M 0 Q x M j A 3 M D k l M j Z z d l 9 p Z C U z R D E x J T I 2 c G 9 w d W x h d G l v b l 9 n c m 9 1 c C U z R D Q 3 O T c l M j U y Q z Q 3 O T g l M j Z m c m V x d W V u Y 3 k l M 0 R t b 2 5 0 L 0 V 4 c G F u Z G V k J T I w V m F s d W U 8 L 0 l 0 Z W 1 Q Y X R o P j w v S X R l b U x v Y 2 F 0 a W 9 u P j x T d G F i b G V F b n R y a W V z I C 8 + P C 9 J d G V t P j x J d G V t P j x J d G V t T G 9 j Y X R p b 2 4 + P E l 0 Z W 1 U e X B l P k Z v c m 1 1 b G E 8 L 0 l 0 Z W 1 U e X B l P j x J d G V t U G F 0 a D 5 T Z W N 0 a W 9 u M S 9 0 a W 1 l c 2 V y a W V z J T N G d 2 l k Z 2 V 0 X 2 l k J T N E M T I w N z A 5 J T I 2 c 3 Z f a W Q l M 0 Q x M S U y N n B v c H V s Y X R p b 2 5 f Z 3 J v d X A l M 0 Q 0 N z k 3 J T I 1 M k M 0 N z k 4 J T I 2 Z n J l c X V l b m N 5 J T N E b W 9 u d C 9 F e H B h b m R l Z C U y M F Z h b H V l M T w v S X R l b V B h d G g + P C 9 J d G V t T G 9 j Y X R p b 2 4 + P F N 0 Y W J s Z U V u d H J p Z X M g L z 4 8 L 0 l 0 Z W 0 + P E l 0 Z W 0 + P E l 0 Z W 1 M b 2 N h d G l v b j 4 8 S X R l b V R 5 c G U + R m 9 y b X V s Y T w v S X R l b V R 5 c G U + P E l 0 Z W 1 Q Y X R o P l N l Y 3 R p b 2 4 x L 2 9 y a W d p b i U z R n d p Z G d l d F 9 p Z C U z R D E y N T A 0 M C U y N m d l b 1 9 p Z C U z R D Y x N i U y N n N 2 X 2 l k J T N E M T E l M j Z w b 3 B 1 b G F 0 a W 9 u X 2 N v b G x l Y 3 R p b 2 4 l M 0 Q y O C U y N m x p b W l 0 J T N E M j A w J T I 2 Z j w v S X R l b V B h d G g + P C 9 J d G V t T G 9 j Y X R p b 2 4 + P F N 0 Y W J s Z U V u d H J p Z X M + P E V u d H J 5 I F R 5 c G U 9 I k l z U H J p d m F 0 Z S I g V m F s d W U 9 I m w w I i A v P j x F b n R y e S B U e X B l P S J O Y X Z p Z 2 F 0 a W 9 u U 3 R l c E 5 h b W U i I F Z h b H V l P S J z T m F 2 a W d h d G l v b i I g L z 4 8 R W 5 0 c n k g V H l w Z T 0 i Q n V m Z m V y T m V 4 d F J l Z n J l c 2 g i I F Z h b H V l P S J s M S I g L z 4 8 R W 5 0 c n k g V H l w Z T 0 i U m V z d W x 0 V H l w Z S I g V m F s d W U 9 I n N U Y W J s Z S 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v c m l n a W 5 f d 2 l k Z 2 V 0 X 2 l k X z E y N T A 0 M F 9 n Z W 9 f a W R f N j E 2 X 3 N 2 X 2 l k X z E x X 3 B v c H V s Y X R p b 2 5 f Y 2 9 s b G V j d G l v b l 8 y O F 9 s a W 1 p d F 8 y M D B f Z i I g L z 4 8 R W 5 0 c n k g V H l w Z T 0 i R m l s b G V k Q 2 9 t c G x l d G V S Z X N 1 b H R U b 1 d v c m t z a G V l d C I g V m F s d W U 9 I m w x I i A v P j x F b n R y e S B U e X B l P S J R d W V y e U l E I i B W Y W x 1 Z T 0 i c z d m O T g 1 N z U 4 L T U 1 Y z Q t N D E x O C 0 4 Z T g 4 L T M z Y j N l O D E 1 Z j I x M S I g L z 4 8 R W 5 0 c n k g V H l w Z T 0 i R m l s b E x h c 3 R V c G R h d G V k I i B W Y W x 1 Z T 0 i Z D I w M T k t M T E t M j V U M T Q 6 M T U 6 N T U u N T c 2 O T Q 4 N V o i I C 8 + P E V u d H J 5 I F R 5 c G U 9 I k Z p b G x D b 2 x 1 b W 5 U e X B l c y I g V m F s d W U 9 I n N B Q U 1 E Q X c 9 P S I g L z 4 8 R W 5 0 c n k g V H l w Z T 0 i R m l s b E V y c m 9 y Q 2 9 1 b n Q i I F Z h b H V l P S J s M C I g L z 4 8 R W 5 0 c n k g V H l w Z T 0 i R m l s b E N v b H V t b k 5 h b W V z I i B W Y W x 1 Z T 0 i c 1 s m c X V v d D t D b 2 x 1 b W 4 x L n B v c F 9 v c m l n a W 5 f b m F t Z S Z x d W 9 0 O y w m c X V v d D t D b 2 x 1 b W 4 x L m 1 v b n R o J n F 1 b 3 Q 7 L C Z x d W 9 0 O 0 N v b H V t b j E u e W V h c i Z x d W 9 0 O y w m c X V v d D t D b 2 x 1 b W 4 x L m l u Z G l 2 a W R 1 Y W x z J n F 1 b 3 Q 7 X S I g L z 4 8 R W 5 0 c n k g V H l w Z T 0 i R m l s b E V y c m 9 y Q 2 9 k Z S I g V m F s d W U 9 I n N V b m t u b 3 d u I i A v P j x F b n R y e S B U e X B l P S J G a W x s Q 2 9 1 b n Q i I F Z h b H V l P S J s M T Q 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b 3 J p Z 2 l u P 3 d p Z G d l d F 9 p Z D 0 x M j U w N D B c d T A w M j Z n Z W 9 f a W Q 9 N j E 2 X H U w M D I 2 c 3 Z f a W Q 9 M T F c d T A w M j Z w b 3 B 1 b G F 0 a W 9 u X 2 N v b G x l Y 3 R p b 2 4 9 M j h c d T A w M j Z s a W 1 p d D 0 y M D B c d T A w M j Z m L 0 V 4 c G F u Z G V k I E N v b H V t b j E u e 0 N v b H V t b j E u c G 9 w X 2 9 y a W d p b l 9 u Y W 1 l L D B 9 J n F 1 b 3 Q 7 L C Z x d W 9 0 O 1 N l Y 3 R p b 2 4 x L 2 9 y a W d p b j 9 3 a W R n Z X R f a W Q 9 M T I 1 M D Q w X H U w M D I 2 Z 2 V v X 2 l k P T Y x N l x 1 M D A y N n N 2 X 2 l k P T E x X H U w M D I 2 c G 9 w d W x h d G l v b l 9 j b 2 x s Z W N 0 a W 9 u P T I 4 X H U w M D I 2 b G l t a X Q 9 M j A w X H U w M D I 2 Z i 9 D a G F u Z 2 V k I F R 5 c G U u e 0 N v b H V t b j E u b W 9 u d G g s M n 0 m c X V v d D s s J n F 1 b 3 Q 7 U 2 V j d G l v b j E v b 3 J p Z 2 l u P 3 d p Z G d l d F 9 p Z D 0 x M j U w N D B c d T A w M j Z n Z W 9 f a W Q 9 N j E 2 X H U w M D I 2 c 3 Z f a W Q 9 M T F c d T A w M j Z w b 3 B 1 b G F 0 a W 9 u X 2 N v b G x l Y 3 R p b 2 4 9 M j h c d T A w M j Z s a W 1 p d D 0 y M D B c d T A w M j Z m L 0 N o Y W 5 n Z W Q g V H l w Z S 5 7 Q 2 9 s d W 1 u M S 5 5 Z W F y L D N 9 J n F 1 b 3 Q 7 L C Z x d W 9 0 O 1 N l Y 3 R p b 2 4 x L 2 9 y a W d p b j 9 3 a W R n Z X R f a W Q 9 M T I 1 M D Q w X H U w M D I 2 Z 2 V v X 2 l k P T Y x N l x 1 M D A y N n N 2 X 2 l k P T E x X H U w M D I 2 c G 9 w d W x h d G l v b l 9 j b 2 x s Z W N 0 a W 9 u P T I 4 X H U w M D I 2 b G l t a X Q 9 M j A w X H U w M D I 2 Z i 9 D a G F u Z 2 V k I F R 5 c G U u e 0 N v b H V t b j E u a W 5 k a X Z p Z H V h b H M s N H 0 m c X V v d D t d L C Z x d W 9 0 O 0 N v b H V t b k N v d W 5 0 J n F 1 b 3 Q 7 O j Q s J n F 1 b 3 Q 7 S 2 V 5 Q 2 9 s d W 1 u T m F t Z X M m c X V v d D s 6 W 1 0 s J n F 1 b 3 Q 7 Q 2 9 s d W 1 u S W R l b n R p d G l l c y Z x d W 9 0 O z p b J n F 1 b 3 Q 7 U 2 V j d G l v b j E v b 3 J p Z 2 l u P 3 d p Z G d l d F 9 p Z D 0 x M j U w N D B c d T A w M j Z n Z W 9 f a W Q 9 N j E 2 X H U w M D I 2 c 3 Z f a W Q 9 M T F c d T A w M j Z w b 3 B 1 b G F 0 a W 9 u X 2 N v b G x l Y 3 R p b 2 4 9 M j h c d T A w M j Z s a W 1 p d D 0 y M D B c d T A w M j Z m L 0 V 4 c G F u Z G V k I E N v b H V t b j E u e 0 N v b H V t b j E u c G 9 w X 2 9 y a W d p b l 9 u Y W 1 l L D B 9 J n F 1 b 3 Q 7 L C Z x d W 9 0 O 1 N l Y 3 R p b 2 4 x L 2 9 y a W d p b j 9 3 a W R n Z X R f a W Q 9 M T I 1 M D Q w X H U w M D I 2 Z 2 V v X 2 l k P T Y x N l x 1 M D A y N n N 2 X 2 l k P T E x X H U w M D I 2 c G 9 w d W x h d G l v b l 9 j b 2 x s Z W N 0 a W 9 u P T I 4 X H U w M D I 2 b G l t a X Q 9 M j A w X H U w M D I 2 Z i 9 D a G F u Z 2 V k I F R 5 c G U u e 0 N v b H V t b j E u b W 9 u d G g s M n 0 m c X V v d D s s J n F 1 b 3 Q 7 U 2 V j d G l v b j E v b 3 J p Z 2 l u P 3 d p Z G d l d F 9 p Z D 0 x M j U w N D B c d T A w M j Z n Z W 9 f a W Q 9 N j E 2 X H U w M D I 2 c 3 Z f a W Q 9 M T F c d T A w M j Z w b 3 B 1 b G F 0 a W 9 u X 2 N v b G x l Y 3 R p b 2 4 9 M j h c d T A w M j Z s a W 1 p d D 0 y M D B c d T A w M j Z m L 0 N o Y W 5 n Z W Q g V H l w Z S 5 7 Q 2 9 s d W 1 u M S 5 5 Z W F y L D N 9 J n F 1 b 3 Q 7 L C Z x d W 9 0 O 1 N l Y 3 R p b 2 4 x L 2 9 y a W d p b j 9 3 a W R n Z X R f a W Q 9 M T I 1 M D Q w X H U w M D I 2 Z 2 V v X 2 l k P T Y x N l x 1 M D A y N n N 2 X 2 l k P T E x X H U w M D I 2 c G 9 w d W x h d G l v b l 9 j b 2 x s Z W N 0 a W 9 u P T I 4 X H U w M D I 2 b G l t a X Q 9 M j A w X H U w M D I 2 Z i 9 D a G F u Z 2 V k I F R 5 c G U u e 0 N v b H V t b j E u a W 5 k a X Z p Z H V h b H M s N H 0 m c X V v d D t d L C Z x d W 9 0 O 1 J l b G F 0 a W 9 u c 2 h p c E l u Z m 8 m c X V v d D s 6 W 1 1 9 I i A v P j w v U 3 R h Y m x l R W 5 0 c m l l c z 4 8 L 0 l 0 Z W 0 + P E l 0 Z W 0 + P E l 0 Z W 1 M b 2 N h d G l v b j 4 8 S X R l b V R 5 c G U + R m 9 y b X V s Y T w v S X R l b V R 5 c G U + P E l 0 Z W 1 Q Y X R o P l N l Y 3 R p b 2 4 x L 2 9 y a W d p b i U z R n d p Z G d l d F 9 p Z C U z R D E y N T A 0 M C U y N m d l b 1 9 p Z C U z R D Y x N i U y N n N 2 X 2 l k J T N E M T E l M j Z w b 3 B 1 b G F 0 a W 9 u X 2 N v b G x l Y 3 R p b 2 4 l M 0 Q y O C U y N m x p b W l 0 J T N E M j A w J T I 2 Z i 9 T b 3 V y Y 2 U 8 L 0 l 0 Z W 1 Q Y X R o P j w v S X R l b U x v Y 2 F 0 a W 9 u P j x T d G F i b G V F b n R y a W V z I C 8 + P C 9 J d G V t P j x J d G V t P j x J d G V t T G 9 j Y X R p b 2 4 + P E l 0 Z W 1 U e X B l P k Z v c m 1 1 b G E 8 L 0 l 0 Z W 1 U e X B l P j x J d G V t U G F 0 a D 5 T Z W N 0 a W 9 u M S 9 v c m l n a W 4 l M 0 Z 3 a W R n Z X R f a W Q l M 0 Q x M j U w N D A l M j Z n Z W 9 f a W Q l M 0 Q 2 M T Y l M j Z z d l 9 p Z C U z R D E x J T I 2 c G 9 w d W x h d G l v b l 9 j b 2 x s Z W N 0 a W 9 u J T N E M j g l M j Z s a W 1 p d C U z R D I w M C U y N m Y v Z G F 0 Y T w v S X R l b V B h d G g + P C 9 J d G V t T G 9 j Y X R p b 2 4 + P F N 0 Y W J s Z U V u d H J p Z X M g L z 4 8 L 0 l 0 Z W 0 + P E l 0 Z W 0 + P E l 0 Z W 1 M b 2 N h d G l v b j 4 8 S X R l b V R 5 c G U + R m 9 y b X V s Y T w v S X R l b V R 5 c G U + P E l 0 Z W 1 Q Y X R o P l N l Y 3 R p b 2 4 x L 2 9 y a W d p b i U z R n d p Z G d l d F 9 p Z C U z R D E y N T A 0 M C U y N m d l b 1 9 p Z C U z R D Y x N i U y N n N 2 X 2 l k J T N E M T E l M j Z w b 3 B 1 b G F 0 a W 9 u X 2 N v b G x l Y 3 R p b 2 4 l M 0 Q y O C U y N m x p b W l 0 J T N E M j A w J T I 2 Z i 9 D b 2 5 2 Z X J 0 Z W Q l M j B 0 b y U y M F R h Y m x l P C 9 J d G V t U G F 0 a D 4 8 L 0 l 0 Z W 1 M b 2 N h d G l v b j 4 8 U 3 R h Y m x l R W 5 0 c m l l c y A v P j w v S X R l b T 4 8 S X R l b T 4 8 S X R l b U x v Y 2 F 0 a W 9 u P j x J d G V t V H l w Z T 5 G b 3 J t d W x h P C 9 J d G V t V H l w Z T 4 8 S X R l b V B h d G g + U 2 V j d G l v b j E v b 3 J p Z 2 l u J T N G d 2 l k Z 2 V 0 X 2 l k J T N E M T I 1 M D Q w J T I 2 Z 2 V v X 2 l k J T N E N j E 2 J T I 2 c 3 Z f a W Q l M 0 Q x M S U y N n B v c H V s Y X R p b 2 5 f Y 2 9 s b G V j d G l v b i U z R D I 4 J T I 2 b G l t a X Q l M 0 Q y M D A l M j Z m L 0 V 4 c G F u Z G V k J T I w Q 2 9 s d W 1 u M T w v S X R l b V B h d G g + P C 9 J d G V t T G 9 j Y X R p b 2 4 + P F N 0 Y W J s Z U V u d H J p Z X M g L z 4 8 L 0 l 0 Z W 0 + P E l 0 Z W 0 + P E l 0 Z W 1 M b 2 N h d G l v b j 4 8 S X R l b V R 5 c G U + R m 9 y b X V s Y T w v S X R l b V R 5 c G U + P E l 0 Z W 1 Q Y X R o P l N l Y 3 R p b 2 4 x L 2 9 y a W d p b i U z R n d p Z G d l d F 9 p Z C U z R D E y N T A 0 M C U y N m d l b 1 9 p Z C U z R D Y x N i U y N n N 2 X 2 l k J T N E M T E l M j Z w b 3 B 1 b G F 0 a W 9 u X 2 N v b G x l Y 3 R p b 2 4 l M 0 Q y O C U y N m x p b W l 0 J T N E M j A w J T I 2 Z i 9 D a G F u Z 2 V k J T I w V H l w Z T w v S X R l b V B h d G g + P C 9 J d G V t T G 9 j Y X R p b 2 4 + P F N 0 Y W J s Z U V u d H J p Z X M g L z 4 8 L 0 l 0 Z W 0 + P E l 0 Z W 0 + P E l 0 Z W 1 M b 2 N h d G l v b j 4 8 S X R l b V R 5 c G U + R m 9 y b X V s Y T w v S X R l b V R 5 c G U + P E l 0 Z W 1 Q Y X R o P l N l Y 3 R p b 2 4 x L 3 R p b W V z Z X J p Z X M l M 0 Z 3 a W R n Z X R f a W Q l M 0 Q x M j Y 1 M D I l M j Z n Z W 9 f a W Q l M 0 Q 2 N D A l M j Z z d l 9 p Z C U z R D E x J T I 2 c G 9 w d W x h d G l v b l 9 n c m 9 1 c C U z R D Q 3 O T c l M j U y Q z Q 3 O T g l M j Z m c m U 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l t Z X N l c m l l c 1 9 3 a W R n Z X R f a W R f M T I 2 N T A y X 2 d l b 1 9 p Z F 8 2 N D B f c 3 Z f a W R f M T F f c G 9 w d W x h d G l v b l 9 n c m 9 1 c F 8 0 N z k 3 X z J D N D c 5 O F 9 m c m U i I C 8 + P E V u d H J 5 I F R 5 c G U 9 I k Z p b G x l Z E N v b X B s Z X R l U m V z d W x 0 V G 9 X b 3 J r c 2 h l Z X Q i I F Z h b H V l P S J s M S I g L z 4 8 R W 5 0 c n k g V H l w Z T 0 i U X V l c n l J R C I g V m F s d W U 9 I n M 1 M z k 1 Y z Q 1 Y y 1 i M T U 3 L T R l M j A t Y j Y 1 M i 0 1 N m U 0 O G J l N D g 2 M D E i I C 8 + P E V u d H J 5 I F R 5 c G U 9 I k Z p b G x M Y X N 0 V X B k Y X R l Z C I g V m F s d W U 9 I m Q y M D E 5 L T E x L T I 1 V D E 0 O j E 1 O j U 1 L j Q 5 N D E 3 M T F a I i A v P j x F b n R y e S B U e X B l P S J G a W x s Q 2 9 s d W 1 u V H l w Z X M i I F Z h b H V l P S J z Q U F B Q S 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N z 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d G l t Z X N l c m l l c z 9 3 a W R n Z X R f a W Q 9 M T I 2 N T A y X H U w M D I 2 Z 2 V v X 2 l k P T Y 0 M F x 1 M D A y N n N 2 X 2 l k P T E x X H U w M D I 2 c G 9 w d W x h d G l v b l 9 n c m 9 1 c D 0 0 N z k 3 J T J D N D c 5 O F x 1 M D A y N m Z y Z S 9 F e H B h b m R l Z C B D b 2 x 1 b W 4 x L n t D b 2 x 1 b W 4 x L m 1 v b n R o L D B 9 J n F 1 b 3 Q 7 L C Z x d W 9 0 O 1 N l Y 3 R p b 2 4 x L 3 R p b W V z Z X J p Z X M / d 2 l k Z 2 V 0 X 2 l k P T E y N j U w M l x 1 M D A y N m d l b 1 9 p Z D 0 2 N D B c d T A w M j Z z d l 9 p Z D 0 x M V x 1 M D A y N n B v c H V s Y X R p b 2 5 f Z 3 J v d X A 9 N D c 5 N y U y Q z Q 3 O T h c d T A w M j Z m c m U v R X h w Y W 5 k Z W Q g Q 2 9 s d W 1 u M S 5 7 Q 2 9 s d W 1 u M S 5 5 Z W F y L D F 9 J n F 1 b 3 Q 7 L C Z x d W 9 0 O 1 N l Y 3 R p b 2 4 x L 3 R p b W V z Z X J p Z X M / d 2 l k Z 2 V 0 X 2 l k P T E y N j U w M l x 1 M D A y N m d l b 1 9 p Z D 0 2 N D B c d T A w M j Z z d l 9 p Z D 0 x M V x 1 M D A y N n B v c H V s Y X R p b 2 5 f Z 3 J v d X A 9 N D c 5 N y U y Q z Q 3 O T h c d T A w M j Z m c m U v R X h w Y W 5 k Z W Q g Q 2 9 s d W 1 u M S 5 7 Q 2 9 s d W 1 u M S 5 p b m R p d m l k d W F s c y w y f S Z x d W 9 0 O 1 0 s J n F 1 b 3 Q 7 Q 2 9 s d W 1 u Q 2 9 1 b n Q m c X V v d D s 6 M y w m c X V v d D t L Z X l D b 2 x 1 b W 5 O Y W 1 l c y Z x d W 9 0 O z p b X S w m c X V v d D t D b 2 x 1 b W 5 J Z G V u d G l 0 a W V z J n F 1 b 3 Q 7 O l s m c X V v d D t T Z W N 0 a W 9 u M S 9 0 a W 1 l c 2 V y a W V z P 3 d p Z G d l d F 9 p Z D 0 x M j Y 1 M D J c d T A w M j Z n Z W 9 f a W Q 9 N j Q w X H U w M D I 2 c 3 Z f a W Q 9 M T F c d T A w M j Z w b 3 B 1 b G F 0 a W 9 u X 2 d y b 3 V w P T Q 3 O T c l M k M 0 N z k 4 X H U w M D I 2 Z n J l L 0 V 4 c G F u Z G V k I E N v b H V t b j E u e 0 N v b H V t b j E u b W 9 u d G g s M H 0 m c X V v d D s s J n F 1 b 3 Q 7 U 2 V j d G l v b j E v d G l t Z X N l c m l l c z 9 3 a W R n Z X R f a W Q 9 M T I 2 N T A y X H U w M D I 2 Z 2 V v X 2 l k P T Y 0 M F x 1 M D A y N n N 2 X 2 l k P T E x X H U w M D I 2 c G 9 w d W x h d G l v b l 9 n c m 9 1 c D 0 0 N z k 3 J T J D N D c 5 O F x 1 M D A y N m Z y Z S 9 F e H B h b m R l Z C B D b 2 x 1 b W 4 x L n t D b 2 x 1 b W 4 x L n l l Y X I s M X 0 m c X V v d D s s J n F 1 b 3 Q 7 U 2 V j d G l v b j E v d G l t Z X N l c m l l c z 9 3 a W R n Z X R f a W Q 9 M T I 2 N T A y X H U w M D I 2 Z 2 V v X 2 l k P T Y 0 M F x 1 M D A y N n N 2 X 2 l k P T E x X H U w M D I 2 c G 9 w d W x h d G l v b l 9 n c m 9 1 c D 0 0 N z k 3 J T J D N D c 5 O F x 1 M D A y N m Z y Z S 9 F e H B h b m R l Z C B D b 2 x 1 b W 4 x L n t D b 2 x 1 b W 4 x L m l u Z G l 2 a W R 1 Y W x z L D J 9 J n F 1 b 3 Q 7 X S w m c X V v d D t S Z W x h d G l v b n N o a X B J b m Z v J n F 1 b 3 Q 7 O l t d f S I g L z 4 8 L 1 N 0 Y W J s Z U V u d H J p Z X M + P C 9 J d G V t P j x J d G V t P j x J d G V t T G 9 j Y X R p b 2 4 + P E l 0 Z W 1 U e X B l P k Z v c m 1 1 b G E 8 L 0 l 0 Z W 1 U e X B l P j x J d G V t U G F 0 a D 5 T Z W N 0 a W 9 u M S 9 0 a W 1 l c 2 V y a W V z J T N G d 2 l k Z 2 V 0 X 2 l k J T N E M T I 2 N T A y J T I 2 Z 2 V v X 2 l k J T N E N j Q w J T I 2 c 3 Z f a W Q l M 0 Q x M S U y N n B v c H V s Y X R p b 2 5 f Z 3 J v d X A l M 0 Q 0 N z k 3 J T I 1 M k M 0 N z k 4 J T I 2 Z n J l L 1 N v d X J j Z T w v S X R l b V B h d G g + P C 9 J d G V t T G 9 j Y X R p b 2 4 + P F N 0 Y W J s Z U V u d H J p Z X M g L z 4 8 L 0 l 0 Z W 0 + P E l 0 Z W 0 + P E l 0 Z W 1 M b 2 N h d G l v b j 4 8 S X R l b V R 5 c G U + R m 9 y b X V s Y T w v S X R l b V R 5 c G U + P E l 0 Z W 1 Q Y X R o P l N l Y 3 R p b 2 4 x L 3 R p b W V z Z X J p Z X M l M 0 Z 3 a W R n Z X R f a W Q l M 0 Q x M j Y 1 M D I l M j Z n Z W 9 f a W Q l M 0 Q 2 N D A l M j Z z d l 9 p Z C U z R D E x J T I 2 c G 9 w d W x h d G l v b l 9 n c m 9 1 c C U z R D Q 3 O T c l M j U y Q z Q 3 O T g l M j Z m c m U v Z G F 0 Y T w v S X R l b V B h d G g + P C 9 J d G V t T G 9 j Y X R p b 2 4 + P F N 0 Y W J s Z U V u d H J p Z X M g L z 4 8 L 0 l 0 Z W 0 + P E l 0 Z W 0 + P E l 0 Z W 1 M b 2 N h d G l v b j 4 8 S X R l b V R 5 c G U + R m 9 y b X V s Y T w v S X R l b V R 5 c G U + P E l 0 Z W 1 Q Y X R o P l N l Y 3 R p b 2 4 x L 3 R p b W V z Z X J p Z X M l M 0 Z 3 a W R n Z X R f a W Q l M 0 Q x M j Y 1 M D I l M j Z n Z W 9 f a W Q l M 0 Q 2 N D A l M j Z z d l 9 p Z C U z R D E x J T I 2 c G 9 w d W x h d G l v b l 9 n c m 9 1 c C U z R D Q 3 O T c l M j U y Q z Q 3 O T g l M j Z m c m U v d G l t Z X N l c m l l c z w v S X R l b V B h d G g + P C 9 J d G V t T G 9 j Y X R p b 2 4 + P F N 0 Y W J s Z U V u d H J p Z X M g L z 4 8 L 0 l 0 Z W 0 + P E l 0 Z W 0 + P E l 0 Z W 1 M b 2 N h d G l v b j 4 8 S X R l b V R 5 c G U + R m 9 y b X V s Y T w v S X R l b V R 5 c G U + P E l 0 Z W 1 Q Y X R o P l N l Y 3 R p b 2 4 x L 3 R p b W V z Z X J p Z X M l M 0 Z 3 a W R n Z X R f a W Q l M 0 Q x M j Y 1 M D I l M j Z n Z W 9 f a W Q l M 0 Q 2 N D A l M j Z z d l 9 p Z C U z R D E x J T I 2 c G 9 w d W x h d G l v b l 9 n c m 9 1 c C U z R D Q 3 O T c l M j U y Q z Q 3 O T g l M j Z m c m U v Q 2 9 u d m V y d G V k J T I w d G 8 l M j B U Y W J s Z T w v S X R l b V B h d G g + P C 9 J d G V t T G 9 j Y X R p b 2 4 + P F N 0 Y W J s Z U V u d H J p Z X M g L z 4 8 L 0 l 0 Z W 0 + P E l 0 Z W 0 + P E l 0 Z W 1 M b 2 N h d G l v b j 4 8 S X R l b V R 5 c G U + R m 9 y b X V s Y T w v S X R l b V R 5 c G U + P E l 0 Z W 1 Q Y X R o P l N l Y 3 R p b 2 4 x L 3 R p b W V z Z X J p Z X M l M 0 Z 3 a W R n Z X R f a W Q l M 0 Q x M j Y 1 M D I l M j Z n Z W 9 f a W Q l M 0 Q 2 N D A l M j Z z d l 9 p Z C U z R D E x J T I 2 c G 9 w d W x h d G l v b l 9 n c m 9 1 c C U z R D Q 3 O T c l M j U y Q z Q 3 O T g l M j Z m c m U v R X h w Y W 5 k Z W Q l M j B D b 2 x 1 b W 4 x P C 9 J d G V t U G F 0 a D 4 8 L 0 l 0 Z W 1 M b 2 N h d G l v b j 4 8 U 3 R h Y m x l R W 5 0 c m l l c y A v P j w v S X R l b T 4 8 S X R l b T 4 8 S X R l b U x v Y 2 F 0 a W 9 u P j x J d G V t V H l w Z T 5 G b 3 J t d W x h P C 9 J d G V t V H l w Z T 4 8 S X R l b V B h d G g + U 2 V j d G l v b j E v d G l t Z X N l c m l l c y U z R n d p Z G d l d F 9 p Z C U z R D E y N j U x M y U y N m d l b 1 9 p Z C U z R D Y 0 M C U y N n N 2 X 2 l k J T N E M T E l M j Z w b 3 B 1 b G F 0 a W 9 u X 2 d y b 3 V w J T N E N D c 5 N y U y N m Z y Z X F 1 Z W 5 j e S U z R 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a W 1 l c 2 V y a W V z X 3 d p Z G d l d F 9 p Z F 8 x M j Y 1 M T N f Z 2 V v X 2 l k X z Y 0 M F 9 z d l 9 p Z F 8 x M V 9 w b 3 B 1 b G F 0 a W 9 u X 2 d y b 3 V w X z Q 3 O T d f Z n J l c X V l b m N 5 I i A v P j x F b n R y e S B U e X B l P S J G a W x s Z W R D b 2 1 w b G V 0 Z V J l c 3 V s d F R v V 2 9 y a 3 N o Z W V 0 I i B W Y W x 1 Z T 0 i b D E i I C 8 + P E V u d H J 5 I F R 5 c G U 9 I l F 1 Z X J 5 S U Q i I F Z h b H V l P S J z Y j N m Y j k 1 Z T Y t Z G I x N C 0 0 Z G V k L W J k N z I t Y W Q 4 Y 2 V i N 2 I 2 N j Y 0 I i A v P j x F b n R y e S B U e X B l P S J G a W x s T G F z d F V w Z G F 0 Z W Q i I F Z h b H V l P S J k M j A x O S 0 x M S 0 y N V Q x N D o x N T o 1 N S 4 y N z E 3 N j Q x W i I g L z 4 8 R W 5 0 c n k g V H l w Z T 0 i R m l s b E N v b H V t b l R 5 c G V z I i B W Y W x 1 Z T 0 i c 0 F B Q U E i I C 8 + P E V u d H J 5 I F R 5 c G U 9 I k Z p b G x F c n J v c k N v d W 5 0 I i B W Y W x 1 Z T 0 i b D A i I C 8 + P E V u d H J 5 I F R 5 c G U 9 I k Z p b G x D b 2 x 1 b W 5 O Y W 1 l c y I g V m F s d W U 9 I n N b J n F 1 b 3 Q 7 Q 2 9 s d W 1 u M S 5 t b 2 5 0 a C Z x d W 9 0 O y w m c X V v d D t D b 2 x 1 b W 4 x L n l l Y X I m c X V v d D s s J n F 1 b 3 Q 7 Q 2 9 s d W 1 u M S 5 p b m R p d m l k d W F s c y Z x d W 9 0 O 1 0 i I C 8 + P E V u d H J 5 I F R 5 c G U 9 I k Z p b G x F c n J v c k N v Z G U i I F Z h b H V l P S J z V W 5 r b m 9 3 b i I g L z 4 8 R W 5 0 c n k g V H l w Z T 0 i R m l s b E N v d W 5 0 I i B W Y W x 1 Z T 0 i b D c x 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3 R p b W V z Z X J p Z X M / d 2 l k Z 2 V 0 X 2 l k P T E y N j U x M 1 x 1 M D A y N m d l b 1 9 p Z D 0 2 N D B c d T A w M j Z z d l 9 p Z D 0 x M V x 1 M D A y N n B v c H V s Y X R p b 2 5 f Z 3 J v d X A 9 N D c 5 N 1 x 1 M D A y N m Z y Z X F 1 Z W 5 j e T 0 v R X h w Y W 5 k Z W Q g Q 2 9 s d W 1 u M S 5 7 Q 2 9 s d W 1 u M S 5 t b 2 5 0 a C w w f S Z x d W 9 0 O y w m c X V v d D t T Z W N 0 a W 9 u M S 9 0 a W 1 l c 2 V y a W V z P 3 d p Z G d l d F 9 p Z D 0 x M j Y 1 M T N c d T A w M j Z n Z W 9 f a W Q 9 N j Q w X H U w M D I 2 c 3 Z f a W Q 9 M T F c d T A w M j Z w b 3 B 1 b G F 0 a W 9 u X 2 d y b 3 V w P T Q 3 O T d c d T A w M j Z m c m V x d W V u Y 3 k 9 L 0 V 4 c G F u Z G V k I E N v b H V t b j E u e 0 N v b H V t b j E u e W V h c i w x f S Z x d W 9 0 O y w m c X V v d D t T Z W N 0 a W 9 u M S 9 0 a W 1 l c 2 V y a W V z P 3 d p Z G d l d F 9 p Z D 0 x M j Y 1 M T N c d T A w M j Z n Z W 9 f a W Q 9 N j Q w X H U w M D I 2 c 3 Z f a W Q 9 M T F c d T A w M j Z w b 3 B 1 b G F 0 a W 9 u X 2 d y b 3 V w P T Q 3 O T d c d T A w M j Z m c m V x d W V u Y 3 k 9 L 0 V 4 c G F u Z G V k I E N v b H V t b j E u e 0 N v b H V t b j E u a W 5 k a X Z p Z H V h b H M s M n 0 m c X V v d D t d L C Z x d W 9 0 O 0 N v b H V t b k N v d W 5 0 J n F 1 b 3 Q 7 O j M s J n F 1 b 3 Q 7 S 2 V 5 Q 2 9 s d W 1 u T m F t Z X M m c X V v d D s 6 W 1 0 s J n F 1 b 3 Q 7 Q 2 9 s d W 1 u S W R l b n R p d G l l c y Z x d W 9 0 O z p b J n F 1 b 3 Q 7 U 2 V j d G l v b j E v d G l t Z X N l c m l l c z 9 3 a W R n Z X R f a W Q 9 M T I 2 N T E z X H U w M D I 2 Z 2 V v X 2 l k P T Y 0 M F x 1 M D A y N n N 2 X 2 l k P T E x X H U w M D I 2 c G 9 w d W x h d G l v b l 9 n c m 9 1 c D 0 0 N z k 3 X H U w M D I 2 Z n J l c X V l b m N 5 P S 9 F e H B h b m R l Z C B D b 2 x 1 b W 4 x L n t D b 2 x 1 b W 4 x L m 1 v b n R o L D B 9 J n F 1 b 3 Q 7 L C Z x d W 9 0 O 1 N l Y 3 R p b 2 4 x L 3 R p b W V z Z X J p Z X M / d 2 l k Z 2 V 0 X 2 l k P T E y N j U x M 1 x 1 M D A y N m d l b 1 9 p Z D 0 2 N D B c d T A w M j Z z d l 9 p Z D 0 x M V x 1 M D A y N n B v c H V s Y X R p b 2 5 f Z 3 J v d X A 9 N D c 5 N 1 x 1 M D A y N m Z y Z X F 1 Z W 5 j e T 0 v R X h w Y W 5 k Z W Q g Q 2 9 s d W 1 u M S 5 7 Q 2 9 s d W 1 u M S 5 5 Z W F y L D F 9 J n F 1 b 3 Q 7 L C Z x d W 9 0 O 1 N l Y 3 R p b 2 4 x L 3 R p b W V z Z X J p Z X M / d 2 l k Z 2 V 0 X 2 l k P T E y N j U x M 1 x 1 M D A y N m d l b 1 9 p Z D 0 2 N D B c d T A w M j Z z d l 9 p Z D 0 x M V x 1 M D A y N n B v c H V s Y X R p b 2 5 f Z 3 J v d X A 9 N D c 5 N 1 x 1 M D A y N m Z y Z X F 1 Z W 5 j e T 0 v R X h w Y W 5 k Z W Q g Q 2 9 s d W 1 u M S 5 7 Q 2 9 s d W 1 u M S 5 p b m R p d m l k d W F s c y w y f S Z x d W 9 0 O 1 0 s J n F 1 b 3 Q 7 U m V s Y X R p b 2 5 z a G l w S W 5 m b y Z x d W 9 0 O z p b X X 0 i I C 8 + P C 9 T d G F i b G V F b n R y a W V z P j w v S X R l b T 4 8 S X R l b T 4 8 S X R l b U x v Y 2 F 0 a W 9 u P j x J d G V t V H l w Z T 5 G b 3 J t d W x h P C 9 J d G V t V H l w Z T 4 8 S X R l b V B h d G g + U 2 V j d G l v b j E v d G l t Z X N l c m l l c y U z R n d p Z G d l d F 9 p Z C U z R D E y N j U x M y U y N m d l b 1 9 p Z C U z R D Y 0 M C U y N n N 2 X 2 l k J T N E M T E l M j Z w b 3 B 1 b G F 0 a W 9 u X 2 d y b 3 V w J T N E N D c 5 N y U y N m Z y Z X F 1 Z W 5 j e S U z R C 9 T b 3 V y Y 2 U 8 L 0 l 0 Z W 1 Q Y X R o P j w v S X R l b U x v Y 2 F 0 a W 9 u P j x T d G F i b G V F b n R y a W V z I C 8 + P C 9 J d G V t P j x J d G V t P j x J d G V t T G 9 j Y X R p b 2 4 + P E l 0 Z W 1 U e X B l P k Z v c m 1 1 b G E 8 L 0 l 0 Z W 1 U e X B l P j x J d G V t U G F 0 a D 5 T Z W N 0 a W 9 u M S 9 0 a W 1 l c 2 V y a W V z J T N G d 2 l k Z 2 V 0 X 2 l k J T N E M T I 2 N T E z J T I 2 Z 2 V v X 2 l k J T N E N j Q w J T I 2 c 3 Z f a W Q l M 0 Q x M S U y N n B v c H V s Y X R p b 2 5 f Z 3 J v d X A l M 0 Q 0 N z k 3 J T I 2 Z n J l c X V l b m N 5 J T N E L 2 R h d G E 8 L 0 l 0 Z W 1 Q Y X R o P j w v S X R l b U x v Y 2 F 0 a W 9 u P j x T d G F i b G V F b n R y a W V z I C 8 + P C 9 J d G V t P j x J d G V t P j x J d G V t T G 9 j Y X R p b 2 4 + P E l 0 Z W 1 U e X B l P k Z v c m 1 1 b G E 8 L 0 l 0 Z W 1 U e X B l P j x J d G V t U G F 0 a D 5 T Z W N 0 a W 9 u M S 9 0 a W 1 l c 2 V y a W V z J T N G d 2 l k Z 2 V 0 X 2 l k J T N E M T I 2 N T E z J T I 2 Z 2 V v X 2 l k J T N E N j Q w J T I 2 c 3 Z f a W Q l M 0 Q x M S U y N n B v c H V s Y X R p b 2 5 f Z 3 J v d X A l M 0 Q 0 N z k 3 J T I 2 Z n J l c X V l b m N 5 J T N E L 3 R p b W V z Z X J p Z X M 8 L 0 l 0 Z W 1 Q Y X R o P j w v S X R l b U x v Y 2 F 0 a W 9 u P j x T d G F i b G V F b n R y a W V z I C 8 + P C 9 J d G V t P j x J d G V t P j x J d G V t T G 9 j Y X R p b 2 4 + P E l 0 Z W 1 U e X B l P k Z v c m 1 1 b G E 8 L 0 l 0 Z W 1 U e X B l P j x J d G V t U G F 0 a D 5 T Z W N 0 a W 9 u M S 9 0 a W 1 l c 2 V y a W V z J T N G d 2 l k Z 2 V 0 X 2 l k J T N E M T I 2 N T E z J T I 2 Z 2 V v X 2 l k J T N E N j Q w J T I 2 c 3 Z f a W Q l M 0 Q x M S U y N n B v c H V s Y X R p b 2 5 f Z 3 J v d X A l M 0 Q 0 N z k 3 J T I 2 Z n J l c X V l b m N 5 J T N E L 0 N v b n Z l c n R l Z C U y M H R v J T I w V G F i b G U 8 L 0 l 0 Z W 1 Q Y X R o P j w v S X R l b U x v Y 2 F 0 a W 9 u P j x T d G F i b G V F b n R y a W V z I C 8 + P C 9 J d G V t P j x J d G V t P j x J d G V t T G 9 j Y X R p b 2 4 + P E l 0 Z W 1 U e X B l P k Z v c m 1 1 b G E 8 L 0 l 0 Z W 1 U e X B l P j x J d G V t U G F 0 a D 5 T Z W N 0 a W 9 u M S 9 0 a W 1 l c 2 V y a W V z J T N G d 2 l k Z 2 V 0 X 2 l k J T N E M T I 2 N T E z J T I 2 Z 2 V v X 2 l k J T N E N j Q w J T I 2 c 3 Z f a W Q l M 0 Q x M S U y N n B v c H V s Y X R p b 2 5 f Z 3 J v d X A l M 0 Q 0 N z k 3 J T I 2 Z n J l c X V l b m N 5 J T N E L 0 V 4 c G F u Z G V k J T I w Q 2 9 s d W 1 u M T w v S X R l b V B h d G g + P C 9 J d G V t T G 9 j Y X R p b 2 4 + P F N 0 Y W J s Z U V u d H J p Z X M g L z 4 8 L 0 l 0 Z W 0 + P E l 0 Z W 0 + P E l 0 Z W 1 M b 2 N h d G l v b j 4 8 S X R l b V R 5 c G U + R m 9 y b X V s Y T w v S X R l b V R 5 c G U + P E l 0 Z W 1 Q Y X R o P l N l Y 3 R p b 2 4 x L 3 R p b W V z Z X J p Z X M l M 0 Z 3 a W R n Z X R f a W Q l M 0 Q x M j Y 1 M T Q l M j Z n Z W 9 f a W Q l M 0 Q 2 N D A l M j Z z d l 9 p Z C U z R D E x J T I 2 c G 9 w d W x h d G l v b l 9 n c m 9 1 c C U z R D Q 3 O T g l M j Z m c m V x d W V u Y 3 k l M 0 Q 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d G l t Z X N l c m l l c 1 9 3 a W R n Z X R f a W R f M T I 2 N T E 0 X 2 d l b 1 9 p Z F 8 2 N D B f c 3 Z f a W R f M T F f c G 9 w d W x h d G l v b l 9 n c m 9 1 c F 8 0 N z k 4 X 2 Z y Z X F 1 Z W 5 j e S I g L z 4 8 R W 5 0 c n k g V H l w Z T 0 i R m l s b G V k Q 2 9 t c G x l d G V S Z X N 1 b H R U b 1 d v c m t z a G V l d C I g V m F s d W U 9 I m w x I i A v P j x F b n R y e S B U e X B l P S J R d W V y e U l E I i B W Y W x 1 Z T 0 i c z c w M 2 U x N W U 4 L T E 3 N W Y t N D V h O C 1 h O W Q 3 L W M z O T Z h O D d m N G Q z Y y I g L z 4 8 R W 5 0 c n k g V H l w Z T 0 i R m l s b E x h c 3 R V c G R h d G V k I i B W Y W x 1 Z T 0 i Z D I w M T k t M T E t M j V U M T Q 6 M T U 6 N T U u N D A 0 N D A 4 O F o i I C 8 + P E V u d H J 5 I F R 5 c G U 9 I k Z p b G x D b 2 x 1 b W 5 U e X B l c y I g V m F s d W U 9 I n N B Q U F B I i A v P j x F b n R y e S B U e X B l P S J G a W x s R X J y b 3 J D b 3 V u d C I g V m F s d W U 9 I m w w I i A v P j x F b n R y e S B U e X B l P S J G a W x s Q 2 9 s d W 1 u T m F t Z X M i I F Z h b H V l P S J z W y Z x d W 9 0 O 0 N v b H V t b j E u b W 9 u d G g m c X V v d D s s J n F 1 b 3 Q 7 Q 2 9 s d W 1 u M S 5 5 Z W F y J n F 1 b 3 Q 7 L C Z x d W 9 0 O 0 N v b H V t b j E u a W 5 k a X Z p Z H V h b H M m c X V v d D t d I i A v P j x F b n R y e S B U e X B l P S J G a W x s R X J y b 3 J D b 2 R l I i B W Y W x 1 Z T 0 i c 1 V u a 2 5 v d 2 4 i I C 8 + P E V u d H J 5 I F R 5 c G U 9 I k Z p b G x D b 3 V u d C I g V m F s d W U 9 I m w y M y 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0 a W 1 l c 2 V y a W V z P 3 d p Z G d l d F 9 p Z D 0 x M j Y 1 M T R c d T A w M j Z n Z W 9 f a W Q 9 N j Q w X H U w M D I 2 c 3 Z f a W Q 9 M T F c d T A w M j Z w b 3 B 1 b G F 0 a W 9 u X 2 d y b 3 V w P T Q 3 O T h c d T A w M j Z m c m V x d W V u Y 3 k 9 L 0 V 4 c G F u Z G V k I E N v b H V t b j E u e 0 N v b H V t b j E u b W 9 u d G g s M H 0 m c X V v d D s s J n F 1 b 3 Q 7 U 2 V j d G l v b j E v d G l t Z X N l c m l l c z 9 3 a W R n Z X R f a W Q 9 M T I 2 N T E 0 X H U w M D I 2 Z 2 V v X 2 l k P T Y 0 M F x 1 M D A y N n N 2 X 2 l k P T E x X H U w M D I 2 c G 9 w d W x h d G l v b l 9 n c m 9 1 c D 0 0 N z k 4 X H U w M D I 2 Z n J l c X V l b m N 5 P S 9 F e H B h b m R l Z C B D b 2 x 1 b W 4 x L n t D b 2 x 1 b W 4 x L n l l Y X I s M X 0 m c X V v d D s s J n F 1 b 3 Q 7 U 2 V j d G l v b j E v d G l t Z X N l c m l l c z 9 3 a W R n Z X R f a W Q 9 M T I 2 N T E 0 X H U w M D I 2 Z 2 V v X 2 l k P T Y 0 M F x 1 M D A y N n N 2 X 2 l k P T E x X H U w M D I 2 c G 9 w d W x h d G l v b l 9 n c m 9 1 c D 0 0 N z k 4 X H U w M D I 2 Z n J l c X V l b m N 5 P S 9 F e H B h b m R l Z C B D b 2 x 1 b W 4 x L n t D b 2 x 1 b W 4 x L m l u Z G l 2 a W R 1 Y W x z L D J 9 J n F 1 b 3 Q 7 X S w m c X V v d D t D b 2 x 1 b W 5 D b 3 V u d C Z x d W 9 0 O z o z L C Z x d W 9 0 O 0 t l e U N v b H V t b k 5 h b W V z J n F 1 b 3 Q 7 O l t d L C Z x d W 9 0 O 0 N v b H V t b k l k Z W 5 0 a X R p Z X M m c X V v d D s 6 W y Z x d W 9 0 O 1 N l Y 3 R p b 2 4 x L 3 R p b W V z Z X J p Z X M / d 2 l k Z 2 V 0 X 2 l k P T E y N j U x N F x 1 M D A y N m d l b 1 9 p Z D 0 2 N D B c d T A w M j Z z d l 9 p Z D 0 x M V x 1 M D A y N n B v c H V s Y X R p b 2 5 f Z 3 J v d X A 9 N D c 5 O F x 1 M D A y N m Z y Z X F 1 Z W 5 j e T 0 v R X h w Y W 5 k Z W Q g Q 2 9 s d W 1 u M S 5 7 Q 2 9 s d W 1 u M S 5 t b 2 5 0 a C w w f S Z x d W 9 0 O y w m c X V v d D t T Z W N 0 a W 9 u M S 9 0 a W 1 l c 2 V y a W V z P 3 d p Z G d l d F 9 p Z D 0 x M j Y 1 M T R c d T A w M j Z n Z W 9 f a W Q 9 N j Q w X H U w M D I 2 c 3 Z f a W Q 9 M T F c d T A w M j Z w b 3 B 1 b G F 0 a W 9 u X 2 d y b 3 V w P T Q 3 O T h c d T A w M j Z m c m V x d W V u Y 3 k 9 L 0 V 4 c G F u Z G V k I E N v b H V t b j E u e 0 N v b H V t b j E u e W V h c i w x f S Z x d W 9 0 O y w m c X V v d D t T Z W N 0 a W 9 u M S 9 0 a W 1 l c 2 V y a W V z P 3 d p Z G d l d F 9 p Z D 0 x M j Y 1 M T R c d T A w M j Z n Z W 9 f a W Q 9 N j Q w X H U w M D I 2 c 3 Z f a W Q 9 M T F c d T A w M j Z w b 3 B 1 b G F 0 a W 9 u X 2 d y b 3 V w P T Q 3 O T h c d T A w M j Z m c m V x d W V u Y 3 k 9 L 0 V 4 c G F u Z G V k I E N v b H V t b j E u e 0 N v b H V t b j E u a W 5 k a X Z p Z H V h b H M s M n 0 m c X V v d D t d L C Z x d W 9 0 O 1 J l b G F 0 a W 9 u c 2 h p c E l u Z m 8 m c X V v d D s 6 W 1 1 9 I i A v P j w v U 3 R h Y m x l R W 5 0 c m l l c z 4 8 L 0 l 0 Z W 0 + P E l 0 Z W 0 + P E l 0 Z W 1 M b 2 N h d G l v b j 4 8 S X R l b V R 5 c G U + R m 9 y b X V s Y T w v S X R l b V R 5 c G U + P E l 0 Z W 1 Q Y X R o P l N l Y 3 R p b 2 4 x L 3 R p b W V z Z X J p Z X M l M 0 Z 3 a W R n Z X R f a W Q l M 0 Q x M j Y 1 M T Q l M j Z n Z W 9 f a W Q l M 0 Q 2 N D A l M j Z z d l 9 p Z C U z R D E x J T I 2 c G 9 w d W x h d G l v b l 9 n c m 9 1 c C U z R D Q 3 O T g l M j Z m c m V x d W V u Y 3 k l M 0 Q v U 2 9 1 c m N l P C 9 J d G V t U G F 0 a D 4 8 L 0 l 0 Z W 1 M b 2 N h d G l v b j 4 8 U 3 R h Y m x l R W 5 0 c m l l c y A v P j w v S X R l b T 4 8 S X R l b T 4 8 S X R l b U x v Y 2 F 0 a W 9 u P j x J d G V t V H l w Z T 5 G b 3 J t d W x h P C 9 J d G V t V H l w Z T 4 8 S X R l b V B h d G g + U 2 V j d G l v b j E v d G l t Z X N l c m l l c y U z R n d p Z G d l d F 9 p Z C U z R D E y N j U x N C U y N m d l b 1 9 p Z C U z R D Y 0 M C U y N n N 2 X 2 l k J T N E M T E l M j Z w b 3 B 1 b G F 0 a W 9 u X 2 d y b 3 V w J T N E N D c 5 O C U y N m Z y Z X F 1 Z W 5 j e S U z R C 9 k Y X R h P C 9 J d G V t U G F 0 a D 4 8 L 0 l 0 Z W 1 M b 2 N h d G l v b j 4 8 U 3 R h Y m x l R W 5 0 c m l l c y A v P j w v S X R l b T 4 8 S X R l b T 4 8 S X R l b U x v Y 2 F 0 a W 9 u P j x J d G V t V H l w Z T 5 G b 3 J t d W x h P C 9 J d G V t V H l w Z T 4 8 S X R l b V B h d G g + U 2 V j d G l v b j E v d G l t Z X N l c m l l c y U z R n d p Z G d l d F 9 p Z C U z R D E y N j U x N C U y N m d l b 1 9 p Z C U z R D Y 0 M C U y N n N 2 X 2 l k J T N E M T E l M j Z w b 3 B 1 b G F 0 a W 9 u X 2 d y b 3 V w J T N E N D c 5 O C U y N m Z y Z X F 1 Z W 5 j e S U z R C 9 0 a W 1 l c 2 V y a W V z P C 9 J d G V t U G F 0 a D 4 8 L 0 l 0 Z W 1 M b 2 N h d G l v b j 4 8 U 3 R h Y m x l R W 5 0 c m l l c y A v P j w v S X R l b T 4 8 S X R l b T 4 8 S X R l b U x v Y 2 F 0 a W 9 u P j x J d G V t V H l w Z T 5 G b 3 J t d W x h P C 9 J d G V t V H l w Z T 4 8 S X R l b V B h d G g + U 2 V j d G l v b j E v d G l t Z X N l c m l l c y U z R n d p Z G d l d F 9 p Z C U z R D E y N j U x N C U y N m d l b 1 9 p Z C U z R D Y 0 M C U y N n N 2 X 2 l k J T N E M T E l M j Z w b 3 B 1 b G F 0 a W 9 u X 2 d y b 3 V w J T N E N D c 5 O C U y N m Z y Z X F 1 Z W 5 j e S U z R C 9 D b 2 5 2 Z X J 0 Z W Q l M j B 0 b y U y M F R h Y m x l P C 9 J d G V t U G F 0 a D 4 8 L 0 l 0 Z W 1 M b 2 N h d G l v b j 4 8 U 3 R h Y m x l R W 5 0 c m l l c y A v P j w v S X R l b T 4 8 S X R l b T 4 8 S X R l b U x v Y 2 F 0 a W 9 u P j x J d G V t V H l w Z T 5 G b 3 J t d W x h P C 9 J d G V t V H l w Z T 4 8 S X R l b V B h d G g + U 2 V j d G l v b j E v d G l t Z X N l c m l l c y U z R n d p Z G d l d F 9 p Z C U z R D E y N j U x N C U y N m d l b 1 9 p Z C U z R D Y 0 M C U y N n N 2 X 2 l k J T N E M T E l M j Z w b 3 B 1 b G F 0 a W 9 u X 2 d y b 3 V w J T N E N D c 5 O C U y N m Z y Z X F 1 Z W 5 j e S U z R C 9 F e H B h b m R l Z C U y M E N v b H V t b j E 8 L 0 l 0 Z W 1 Q Y X R o P j w v S X R l b U x v Y 2 F 0 a W 9 u P j x T d G F i b G V F b n R y a W V z I C 8 + P C 9 J d G V t P j x J d G V t P j x J d G V t T G 9 j Y X R p b 2 4 + P E l 0 Z W 1 U e X B l P k Z v c m 1 1 b G E 8 L 0 l 0 Z W 1 U e X B l P j x J d G V t U G F 0 a D 5 T Z W N 0 a W 9 u M S 9 0 a W 1 l c 2 V y a W V z J T N G d 2 l k Z 2 V 0 X 2 l k J T N E M T I 2 M z c 2 J T I 2 Z 2 V v X 2 l k J T N E N j U 2 J T I 2 c 3 Z f a W Q l M 0 Q x M S U y N n B v c H V s Y X R p b 2 5 f Z 3 J v d X A l M 0 Q 0 N z k 3 J T I 2 Z n J l c X V l b m N 5 J T N E 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p b W V z Z X J p Z X N f d 2 l k Z 2 V 0 X 2 l k X z E y N j M 3 N l 9 n Z W 9 f a W R f N j U 2 X 3 N 2 X 2 l k X z E x X 3 B v c H V s Y X R p b 2 5 f Z 3 J v d X B f N D c 5 N 1 9 m c m V x d W V u Y 3 k i I C 8 + P E V u d H J 5 I F R 5 c G U 9 I k Z p b G x l Z E N v b X B s Z X R l U m V z d W x 0 V G 9 X b 3 J r c 2 h l Z X Q i I F Z h b H V l P S J s M S I g L z 4 8 R W 5 0 c n k g V H l w Z T 0 i U X V l c n l J R C I g V m F s d W U 9 I n M 2 Y W Q 3 Z W M x M S 0 w Z m I 1 L T Q z O T U t Y j A 2 Z i 0 1 O W F m O T U z Z T V h Z D c i I C 8 + P E V u d H J 5 I F R 5 c G U 9 I k Z p b G x M Y X N 0 V X B k Y X R l Z C I g V m F s d W U 9 I m Q y M D E 5 L T E x L T I 1 V D E 0 O j E 1 O j U 1 L j E 0 M T E x N D N a I i A v P j x F b n R y e S B U e X B l P S J G a W x s Q 2 9 s d W 1 u V H l w Z X M i I F Z h b H V l P S J z Q U F B Q S 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N z 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d G l t Z X N l c m l l c z 9 3 a W R n Z X R f a W Q 9 M T I 2 M z c 2 X H U w M D I 2 Z 2 V v X 2 l k P T Y 1 N l x 1 M D A y N n N 2 X 2 l k P T E x X H U w M D I 2 c G 9 w d W x h d G l v b l 9 n c m 9 1 c D 0 0 N z k 3 X H U w M D I 2 Z n J l c X V l b m N 5 P S 9 F e H B h b m R l Z C B D b 2 x 1 b W 4 x L n t D b 2 x 1 b W 4 x L m 1 v b n R o L D B 9 J n F 1 b 3 Q 7 L C Z x d W 9 0 O 1 N l Y 3 R p b 2 4 x L 3 R p b W V z Z X J p Z X M / d 2 l k Z 2 V 0 X 2 l k P T E y N j M 3 N l x 1 M D A y N m d l b 1 9 p Z D 0 2 N T Z c d T A w M j Z z d l 9 p Z D 0 x M V x 1 M D A y N n B v c H V s Y X R p b 2 5 f Z 3 J v d X A 9 N D c 5 N 1 x 1 M D A y N m Z y Z X F 1 Z W 5 j e T 0 v R X h w Y W 5 k Z W Q g Q 2 9 s d W 1 u M S 5 7 Q 2 9 s d W 1 u M S 5 5 Z W F y L D F 9 J n F 1 b 3 Q 7 L C Z x d W 9 0 O 1 N l Y 3 R p b 2 4 x L 3 R p b W V z Z X J p Z X M / d 2 l k Z 2 V 0 X 2 l k P T E y N j M 3 N l x 1 M D A y N m d l b 1 9 p Z D 0 2 N T Z c d T A w M j Z z d l 9 p Z D 0 x M V x 1 M D A y N n B v c H V s Y X R p b 2 5 f Z 3 J v d X A 9 N D c 5 N 1 x 1 M D A y N m Z y Z X F 1 Z W 5 j e T 0 v R X h w Y W 5 k Z W Q g Q 2 9 s d W 1 u M S 5 7 Q 2 9 s d W 1 u M S 5 p b m R p d m l k d W F s c y w y f S Z x d W 9 0 O 1 0 s J n F 1 b 3 Q 7 Q 2 9 s d W 1 u Q 2 9 1 b n Q m c X V v d D s 6 M y w m c X V v d D t L Z X l D b 2 x 1 b W 5 O Y W 1 l c y Z x d W 9 0 O z p b X S w m c X V v d D t D b 2 x 1 b W 5 J Z G V u d G l 0 a W V z J n F 1 b 3 Q 7 O l s m c X V v d D t T Z W N 0 a W 9 u M S 9 0 a W 1 l c 2 V y a W V z P 3 d p Z G d l d F 9 p Z D 0 x M j Y z N z Z c d T A w M j Z n Z W 9 f a W Q 9 N j U 2 X H U w M D I 2 c 3 Z f a W Q 9 M T F c d T A w M j Z w b 3 B 1 b G F 0 a W 9 u X 2 d y b 3 V w P T Q 3 O T d c d T A w M j Z m c m V x d W V u Y 3 k 9 L 0 V 4 c G F u Z G V k I E N v b H V t b j E u e 0 N v b H V t b j E u b W 9 u d G g s M H 0 m c X V v d D s s J n F 1 b 3 Q 7 U 2 V j d G l v b j E v d G l t Z X N l c m l l c z 9 3 a W R n Z X R f a W Q 9 M T I 2 M z c 2 X H U w M D I 2 Z 2 V v X 2 l k P T Y 1 N l x 1 M D A y N n N 2 X 2 l k P T E x X H U w M D I 2 c G 9 w d W x h d G l v b l 9 n c m 9 1 c D 0 0 N z k 3 X H U w M D I 2 Z n J l c X V l b m N 5 P S 9 F e H B h b m R l Z C B D b 2 x 1 b W 4 x L n t D b 2 x 1 b W 4 x L n l l Y X I s M X 0 m c X V v d D s s J n F 1 b 3 Q 7 U 2 V j d G l v b j E v d G l t Z X N l c m l l c z 9 3 a W R n Z X R f a W Q 9 M T I 2 M z c 2 X H U w M D I 2 Z 2 V v X 2 l k P T Y 1 N l x 1 M D A y N n N 2 X 2 l k P T E x X H U w M D I 2 c G 9 w d W x h d G l v b l 9 n c m 9 1 c D 0 0 N z k 3 X H U w M D I 2 Z n J l c X V l b m N 5 P S 9 F e H B h b m R l Z C B D b 2 x 1 b W 4 x L n t D b 2 x 1 b W 4 x L m l u Z G l 2 a W R 1 Y W x z L D J 9 J n F 1 b 3 Q 7 X S w m c X V v d D t S Z W x h d G l v b n N o a X B J b m Z v J n F 1 b 3 Q 7 O l t d f S I g L z 4 8 L 1 N 0 Y W J s Z U V u d H J p Z X M + P C 9 J d G V t P j x J d G V t P j x J d G V t T G 9 j Y X R p b 2 4 + P E l 0 Z W 1 U e X B l P k Z v c m 1 1 b G E 8 L 0 l 0 Z W 1 U e X B l P j x J d G V t U G F 0 a D 5 T Z W N 0 a W 9 u M S 9 0 a W 1 l c 2 V y a W V z J T N G d 2 l k Z 2 V 0 X 2 l k J T N E M T I 2 M z c 2 J T I 2 Z 2 V v X 2 l k J T N E N j U 2 J T I 2 c 3 Z f a W Q l M 0 Q x M S U y N n B v c H V s Y X R p b 2 5 f Z 3 J v d X A l M 0 Q 0 N z k 3 J T I 2 Z n J l c X V l b m N 5 J T N E L 1 N v d X J j Z T w v S X R l b V B h d G g + P C 9 J d G V t T G 9 j Y X R p b 2 4 + P F N 0 Y W J s Z U V u d H J p Z X M g L z 4 8 L 0 l 0 Z W 0 + P E l 0 Z W 0 + P E l 0 Z W 1 M b 2 N h d G l v b j 4 8 S X R l b V R 5 c G U + R m 9 y b X V s Y T w v S X R l b V R 5 c G U + P E l 0 Z W 1 Q Y X R o P l N l Y 3 R p b 2 4 x L 3 R p b W V z Z X J p Z X M l M 0 Z 3 a W R n Z X R f a W Q l M 0 Q x M j Y z N z Y l M j Z n Z W 9 f a W Q l M 0 Q 2 N T Y l M j Z z d l 9 p Z C U z R D E x J T I 2 c G 9 w d W x h d G l v b l 9 n c m 9 1 c C U z R D Q 3 O T c l M j Z m c m V x d W V u Y 3 k l M 0 Q v Z G F 0 Y T w v S X R l b V B h d G g + P C 9 J d G V t T G 9 j Y X R p b 2 4 + P F N 0 Y W J s Z U V u d H J p Z X M g L z 4 8 L 0 l 0 Z W 0 + P E l 0 Z W 0 + P E l 0 Z W 1 M b 2 N h d G l v b j 4 8 S X R l b V R 5 c G U + R m 9 y b X V s Y T w v S X R l b V R 5 c G U + P E l 0 Z W 1 Q Y X R o P l N l Y 3 R p b 2 4 x L 3 R p b W V z Z X J p Z X M l M 0 Z 3 a W R n Z X R f a W Q l M 0 Q x M j Y z N z Y l M j Z n Z W 9 f a W Q l M 0 Q 2 N T Y l M j Z z d l 9 p Z C U z R D E x J T I 2 c G 9 w d W x h d G l v b l 9 n c m 9 1 c C U z R D Q 3 O T c l M j Z m c m V x d W V u Y 3 k l M 0 Q v d G l t Z X N l c m l l c z w v S X R l b V B h d G g + P C 9 J d G V t T G 9 j Y X R p b 2 4 + P F N 0 Y W J s Z U V u d H J p Z X M g L z 4 8 L 0 l 0 Z W 0 + P E l 0 Z W 0 + P E l 0 Z W 1 M b 2 N h d G l v b j 4 8 S X R l b V R 5 c G U + R m 9 y b X V s Y T w v S X R l b V R 5 c G U + P E l 0 Z W 1 Q Y X R o P l N l Y 3 R p b 2 4 x L 3 R p b W V z Z X J p Z X M l M 0 Z 3 a W R n Z X R f a W Q l M 0 Q x M j Y z N z Y l M j Z n Z W 9 f a W Q l M 0 Q 2 N T Y l M j Z z d l 9 p Z C U z R D E x J T I 2 c G 9 w d W x h d G l v b l 9 n c m 9 1 c C U z R D Q 3 O T c l M j Z m c m V x d W V u Y 3 k l M 0 Q v Q 2 9 u d m V y d G V k J T I w d G 8 l M j B U Y W J s Z T w v S X R l b V B h d G g + P C 9 J d G V t T G 9 j Y X R p b 2 4 + P F N 0 Y W J s Z U V u d H J p Z X M g L z 4 8 L 0 l 0 Z W 0 + P E l 0 Z W 0 + P E l 0 Z W 1 M b 2 N h d G l v b j 4 8 S X R l b V R 5 c G U + R m 9 y b X V s Y T w v S X R l b V R 5 c G U + P E l 0 Z W 1 Q Y X R o P l N l Y 3 R p b 2 4 x L 3 R p b W V z Z X J p Z X M l M 0 Z 3 a W R n Z X R f a W Q l M 0 Q x M j Y z N z Y l M j Z n Z W 9 f a W Q l M 0 Q 2 N T Y l M j Z z d l 9 p Z C U z R D E x J T I 2 c G 9 w d W x h d G l v b l 9 n c m 9 1 c C U z R D Q 3 O T c l M j Z m c m V x d W V u Y 3 k l M 0 Q v R X h w Y W 5 k Z W Q l M j B D b 2 x 1 b W 4 x P C 9 J d G V t U G F 0 a D 4 8 L 0 l 0 Z W 1 M b 2 N h d G l v b j 4 8 U 3 R h Y m x l R W 5 0 c m l l c y A v P j w v S X R l b T 4 8 S X R l b T 4 8 S X R l b U x v Y 2 F 0 a W 9 u P j x J d G V t V H l w Z T 5 G b 3 J t d W x h P C 9 J d G V t V H l w Z T 4 8 S X R l b V B h d G g + U 2 V j d G l v b j E v d G l t Z X N l c m l l c y U z R n d p Z G d l d F 9 p Z C U z R D E y M j c 4 N i U y N m d l b 1 9 p Z C U z R D c y O S U y N n N 2 X 2 l k J T N E M T E l M j Z w b 3 B 1 b G F 0 a W 9 u X 2 d y b 3 V w J T N E N D c 5 N y U y N T J D N D c 5 O C U y N m Z y Z 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a W 1 l c 2 V y a W V z X 3 d p Z G d l d F 9 p Z F 8 x M j I 3 O D Z f Z 2 V v X 2 l k X z c y O V 9 z d l 9 p Z F 8 x M V 9 w b 3 B 1 b G F 0 a W 9 u X 2 d y b 3 V w X z Q 3 O T d f M k M 0 N z k 4 X 2 Z y Z S I g L z 4 8 R W 5 0 c n k g V H l w Z T 0 i R m l s b G V k Q 2 9 t c G x l d G V S Z X N 1 b H R U b 1 d v c m t z a G V l d C I g V m F s d W U 9 I m w x I i A v P j x F b n R y e S B U e X B l P S J R d W V y e U l E I i B W Y W x 1 Z T 0 i c z c 0 Y W U y M z J h L T I 1 O G Y t N D I 1 Z C 1 i M z U 5 L T M w N z E 1 Z T h i N W R j Z i I g L z 4 8 R W 5 0 c n k g V H l w Z T 0 i R m l s b E x h c 3 R V c G R h d G V k I i B W Y W x 1 Z T 0 i Z D I w M T k t M T E t M j V U M T Q 6 M T U 6 N T A u N T E 0 N D Y 4 M l o i I C 8 + P E V u d H J 5 I F R 5 c G U 9 I k Z p b G x D b 2 x 1 b W 5 U e X B l c y I g V m F s d W U 9 I n N B Q U F B I i A v P j x F b n R y e S B U e X B l P S J G a W x s R X J y b 3 J D b 3 V u d C I g V m F s d W U 9 I m w w I i A v P j x F b n R y e S B U e X B l P S J G a W x s Q 2 9 s d W 1 u T m F t Z X M i I F Z h b H V l P S J z W y Z x d W 9 0 O 0 N v b H V t b j E u b W 9 u d G g m c X V v d D s s J n F 1 b 3 Q 7 Q 2 9 s d W 1 u M S 5 5 Z W F y J n F 1 b 3 Q 7 L C Z x d W 9 0 O 0 N v b H V t b j E u a W 5 k a X Z p Z H V h b H M m c X V v d D t d I i A v P j x F b n R y e S B U e X B l P S J G a W x s R X J y b 3 J D b 2 R l I i B W Y W x 1 Z T 0 i c 1 V u a 2 5 v d 2 4 i I C 8 + P E V u d H J 5 I F R 5 c G U 9 I k Z p b G x D b 3 V u d C I g V m F s d W U 9 I m w 3 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0 a W 1 l c 2 V y a W V z P 3 d p Z G d l d F 9 p Z D 0 x M j I 3 O D Z c d T A w M j Z n Z W 9 f a W Q 9 N z I 5 X H U w M D I 2 c 3 Z f a W Q 9 M T F c d T A w M j Z w b 3 B 1 b G F 0 a W 9 u X 2 d y b 3 V w P T Q 3 O T c l M k M 0 N z k 4 X H U w M D I 2 Z n J l L 0 V 4 c G F u Z G V k I E N v b H V t b j E u e 0 N v b H V t b j E u b W 9 u d G g s M H 0 m c X V v d D s s J n F 1 b 3 Q 7 U 2 V j d G l v b j E v d G l t Z X N l c m l l c z 9 3 a W R n Z X R f a W Q 9 M T I y N z g 2 X H U w M D I 2 Z 2 V v X 2 l k P T c y O V x 1 M D A y N n N 2 X 2 l k P T E x X H U w M D I 2 c G 9 w d W x h d G l v b l 9 n c m 9 1 c D 0 0 N z k 3 J T J D N D c 5 O F x 1 M D A y N m Z y Z S 9 F e H B h b m R l Z C B D b 2 x 1 b W 4 x L n t D b 2 x 1 b W 4 x L n l l Y X I s M X 0 m c X V v d D s s J n F 1 b 3 Q 7 U 2 V j d G l v b j E v d G l t Z X N l c m l l c z 9 3 a W R n Z X R f a W Q 9 M T I y N z g 2 X H U w M D I 2 Z 2 V v X 2 l k P T c y O V x 1 M D A y N n N 2 X 2 l k P T E x X H U w M D I 2 c G 9 w d W x h d G l v b l 9 n c m 9 1 c D 0 0 N z k 3 J T J D N D c 5 O F x 1 M D A y N m Z y Z S 9 F e H B h b m R l Z C B D b 2 x 1 b W 4 x L n t D b 2 x 1 b W 4 x L m l u Z G l 2 a W R 1 Y W x z L D J 9 J n F 1 b 3 Q 7 X S w m c X V v d D t D b 2 x 1 b W 5 D b 3 V u d C Z x d W 9 0 O z o z L C Z x d W 9 0 O 0 t l e U N v b H V t b k 5 h b W V z J n F 1 b 3 Q 7 O l t d L C Z x d W 9 0 O 0 N v b H V t b k l k Z W 5 0 a X R p Z X M m c X V v d D s 6 W y Z x d W 9 0 O 1 N l Y 3 R p b 2 4 x L 3 R p b W V z Z X J p Z X M / d 2 l k Z 2 V 0 X 2 l k P T E y M j c 4 N l x 1 M D A y N m d l b 1 9 p Z D 0 3 M j l c d T A w M j Z z d l 9 p Z D 0 x M V x 1 M D A y N n B v c H V s Y X R p b 2 5 f Z 3 J v d X A 9 N D c 5 N y U y Q z Q 3 O T h c d T A w M j Z m c m U v R X h w Y W 5 k Z W Q g Q 2 9 s d W 1 u M S 5 7 Q 2 9 s d W 1 u M S 5 t b 2 5 0 a C w w f S Z x d W 9 0 O y w m c X V v d D t T Z W N 0 a W 9 u M S 9 0 a W 1 l c 2 V y a W V z P 3 d p Z G d l d F 9 p Z D 0 x M j I 3 O D Z c d T A w M j Z n Z W 9 f a W Q 9 N z I 5 X H U w M D I 2 c 3 Z f a W Q 9 M T F c d T A w M j Z w b 3 B 1 b G F 0 a W 9 u X 2 d y b 3 V w P T Q 3 O T c l M k M 0 N z k 4 X H U w M D I 2 Z n J l L 0 V 4 c G F u Z G V k I E N v b H V t b j E u e 0 N v b H V t b j E u e W V h c i w x f S Z x d W 9 0 O y w m c X V v d D t T Z W N 0 a W 9 u M S 9 0 a W 1 l c 2 V y a W V z P 3 d p Z G d l d F 9 p Z D 0 x M j I 3 O D Z c d T A w M j Z n Z W 9 f a W Q 9 N z I 5 X H U w M D I 2 c 3 Z f a W Q 9 M T F c d T A w M j Z w b 3 B 1 b G F 0 a W 9 u X 2 d y b 3 V w P T Q 3 O T c l M k M 0 N z k 4 X H U w M D I 2 Z n J l L 0 V 4 c G F u Z G V k I E N v b H V t b j E u e 0 N v b H V t b j E u a W 5 k a X Z p Z H V h b H M s M n 0 m c X V v d D t d L C Z x d W 9 0 O 1 J l b G F 0 a W 9 u c 2 h p c E l u Z m 8 m c X V v d D s 6 W 1 1 9 I i A v P j w v U 3 R h Y m x l R W 5 0 c m l l c z 4 8 L 0 l 0 Z W 0 + P E l 0 Z W 0 + P E l 0 Z W 1 M b 2 N h d G l v b j 4 8 S X R l b V R 5 c G U + R m 9 y b X V s Y T w v S X R l b V R 5 c G U + P E l 0 Z W 1 Q Y X R o P l N l Y 3 R p b 2 4 x L 3 R p b W V z Z X J p Z X M l M 0 Z 3 a W R n Z X R f a W Q l M 0 Q x M j I 3 O D Y l M j Z n Z W 9 f a W Q l M 0 Q 3 M j k l M j Z z d l 9 p Z C U z R D E x J T I 2 c G 9 w d W x h d G l v b l 9 n c m 9 1 c C U z R D Q 3 O T c l M j U y Q z Q 3 O T g l M j Z m c m U v U 2 9 1 c m N l P C 9 J d G V t U G F 0 a D 4 8 L 0 l 0 Z W 1 M b 2 N h d G l v b j 4 8 U 3 R h Y m x l R W 5 0 c m l l c y A v P j w v S X R l b T 4 8 S X R l b T 4 8 S X R l b U x v Y 2 F 0 a W 9 u P j x J d G V t V H l w Z T 5 G b 3 J t d W x h P C 9 J d G V t V H l w Z T 4 8 S X R l b V B h d G g + U 2 V j d G l v b j E v d G l t Z X N l c m l l c y U z R n d p Z G d l d F 9 p Z C U z R D E y M j c 4 N i U y N m d l b 1 9 p Z C U z R D c y O S U y N n N 2 X 2 l k J T N E M T E l M j Z w b 3 B 1 b G F 0 a W 9 u X 2 d y b 3 V w J T N E N D c 5 N y U y N T J D N D c 5 O C U y N m Z y Z S 9 k Y X R h P C 9 J d G V t U G F 0 a D 4 8 L 0 l 0 Z W 1 M b 2 N h d G l v b j 4 8 U 3 R h Y m x l R W 5 0 c m l l c y A v P j w v S X R l b T 4 8 S X R l b T 4 8 S X R l b U x v Y 2 F 0 a W 9 u P j x J d G V t V H l w Z T 5 G b 3 J t d W x h P C 9 J d G V t V H l w Z T 4 8 S X R l b V B h d G g + U 2 V j d G l v b j E v d G l t Z X N l c m l l c y U z R n d p Z G d l d F 9 p Z C U z R D E y M j c 4 N i U y N m d l b 1 9 p Z C U z R D c y O S U y N n N 2 X 2 l k J T N E M T E l M j Z w b 3 B 1 b G F 0 a W 9 u X 2 d y b 3 V w J T N E N D c 5 N y U y N T J D N D c 5 O C U y N m Z y Z S 9 0 a W 1 l c 2 V y a W V z P C 9 J d G V t U G F 0 a D 4 8 L 0 l 0 Z W 1 M b 2 N h d G l v b j 4 8 U 3 R h Y m x l R W 5 0 c m l l c y A v P j w v S X R l b T 4 8 S X R l b T 4 8 S X R l b U x v Y 2 F 0 a W 9 u P j x J d G V t V H l w Z T 5 G b 3 J t d W x h P C 9 J d G V t V H l w Z T 4 8 S X R l b V B h d G g + U 2 V j d G l v b j E v d G l t Z X N l c m l l c y U z R n d p Z G d l d F 9 p Z C U z R D E y M j c 4 N i U y N m d l b 1 9 p Z C U z R D c y O S U y N n N 2 X 2 l k J T N E M T E l M j Z w b 3 B 1 b G F 0 a W 9 u X 2 d y b 3 V w J T N E N D c 5 N y U y N T J D N D c 5 O C U y N m Z y Z S 9 D b 2 5 2 Z X J 0 Z W Q l M j B 0 b y U y M F R h Y m x l P C 9 J d G V t U G F 0 a D 4 8 L 0 l 0 Z W 1 M b 2 N h d G l v b j 4 8 U 3 R h Y m x l R W 5 0 c m l l c y A v P j w v S X R l b T 4 8 S X R l b T 4 8 S X R l b U x v Y 2 F 0 a W 9 u P j x J d G V t V H l w Z T 5 G b 3 J t d W x h P C 9 J d G V t V H l w Z T 4 8 S X R l b V B h d G g + U 2 V j d G l v b j E v d G l t Z X N l c m l l c y U z R n d p Z G d l d F 9 p Z C U z R D E y M j c 4 N i U y N m d l b 1 9 p Z C U z R D c y O S U y N n N 2 X 2 l k J T N E M T E l M j Z w b 3 B 1 b G F 0 a W 9 u X 2 d y b 3 V w J T N E N D c 5 N y U y N T J D N D c 5 O C U y N m Z y Z S 9 F e H B h b m R l Z C U y M E N v b H V t b j E 8 L 0 l 0 Z W 1 Q Y X R o P j w v S X R l b U x v Y 2 F 0 a W 9 u P j x T d G F i b G V F b n R y a W V z I C 8 + P C 9 J d G V t P j x J d G V t P j x J d G V t T G 9 j Y X R p b 2 4 + P E l 0 Z W 1 U e X B l P k Z v c m 1 1 b G E 8 L 0 l 0 Z W 1 U e X B l P j x J d G V t U G F 0 a D 5 T Z W N 0 a W 9 u M S 9 0 a W 1 l c 2 V y a W V z J T N G d 2 l k Z 2 V 0 X 2 l k J T N E M T I y O D A x J T I 2 Z 2 V v X 2 l k J T N E N z I 5 J T I 2 c 3 Z f a W Q l M 0 Q x M S U y N n B v c H V s Y X R p b 2 5 f Z 3 J v d X A l M 0 Q 0 N z k 3 J T I 2 Z n J l c X V l b m N 5 J T N E 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R p b W V z Z X J p Z X N f d 2 l k Z 2 V 0 X 2 l k X z E y M j g w M V 9 n Z W 9 f a W R f N z I 5 X 3 N 2 X 2 l k X z E x X 3 B v c H V s Y X R p b 2 5 f Z 3 J v d X B f N D c 5 N 1 9 m c m V x d W V u Y 3 k i I C 8 + P E V u d H J 5 I F R 5 c G U 9 I k Z p b G x l Z E N v b X B s Z X R l U m V z d W x 0 V G 9 X b 3 J r c 2 h l Z X Q i I F Z h b H V l P S J s M S I g L z 4 8 R W 5 0 c n k g V H l w Z T 0 i U X V l c n l J R C I g V m F s d W U 9 I n M y O D U 2 Y m Q 2 M i 0 0 Z m Q 1 L T R k N G Y t Y m Y 5 Z i 1 l M W V k Y j E z N W I y N T g i I C 8 + P E V u d H J 5 I F R 5 c G U 9 I k Z p b G x M Y X N 0 V X B k Y X R l Z C I g V m F s d W U 9 I m Q y M D E 5 L T E x L T I 1 V D E 0 O j E 1 O j U 1 L j A 3 N D I 5 M z V a I i A v P j x F b n R y e S B U e X B l P S J G a W x s Q 2 9 s d W 1 u V H l w Z X M i I F Z h b H V l P S J z Q U F B Q S I g L z 4 8 R W 5 0 c n k g V H l w Z T 0 i R m l s b E V y c m 9 y Q 2 9 1 b n Q i I F Z h b H V l P S J s M C I g L z 4 8 R W 5 0 c n k g V H l w Z T 0 i R m l s b E N v b H V t b k 5 h b W V z I i B W Y W x 1 Z T 0 i c 1 s m c X V v d D t D b 2 x 1 b W 4 x L m 1 v b n R o J n F 1 b 3 Q 7 L C Z x d W 9 0 O 0 N v b H V t b j E u e W V h c i Z x d W 9 0 O y w m c X V v d D t D b 2 x 1 b W 4 x L m l u Z G l 2 a W R 1 Y W x z J n F 1 b 3 Q 7 X S I g L z 4 8 R W 5 0 c n k g V H l w Z T 0 i R m l s b E V y c m 9 y Q 2 9 k Z S I g V m F s d W U 9 I n N V b m t u b 3 d u I i A v P j x F b n R y e S B U e X B l P S J G a W x s Q 2 9 1 b n Q i I F Z h b H V l P S J s M z U 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d G l t Z X N l c m l l c z 9 3 a W R n Z X R f a W Q 9 M T I y O D A x X H U w M D I 2 Z 2 V v X 2 l k P T c y O V x 1 M D A y N n N 2 X 2 l k P T E x X H U w M D I 2 c G 9 w d W x h d G l v b l 9 n c m 9 1 c D 0 0 N z k 3 X H U w M D I 2 Z n J l c X V l b m N 5 P S 9 F e H B h b m R l Z C B D b 2 x 1 b W 4 x L n t D b 2 x 1 b W 4 x L m 1 v b n R o L D B 9 J n F 1 b 3 Q 7 L C Z x d W 9 0 O 1 N l Y 3 R p b 2 4 x L 3 R p b W V z Z X J p Z X M / d 2 l k Z 2 V 0 X 2 l k P T E y M j g w M V x 1 M D A y N m d l b 1 9 p Z D 0 3 M j l c d T A w M j Z z d l 9 p Z D 0 x M V x 1 M D A y N n B v c H V s Y X R p b 2 5 f Z 3 J v d X A 9 N D c 5 N 1 x 1 M D A y N m Z y Z X F 1 Z W 5 j e T 0 v R X h w Y W 5 k Z W Q g Q 2 9 s d W 1 u M S 5 7 Q 2 9 s d W 1 u M S 5 5 Z W F y L D F 9 J n F 1 b 3 Q 7 L C Z x d W 9 0 O 1 N l Y 3 R p b 2 4 x L 3 R p b W V z Z X J p Z X M / d 2 l k Z 2 V 0 X 2 l k P T E y M j g w M V x 1 M D A y N m d l b 1 9 p Z D 0 3 M j l c d T A w M j Z z d l 9 p Z D 0 x M V x 1 M D A y N n B v c H V s Y X R p b 2 5 f Z 3 J v d X A 9 N D c 5 N 1 x 1 M D A y N m Z y Z X F 1 Z W 5 j e T 0 v R X h w Y W 5 k Z W Q g Q 2 9 s d W 1 u M S 5 7 Q 2 9 s d W 1 u M S 5 p b m R p d m l k d W F s c y w y f S Z x d W 9 0 O 1 0 s J n F 1 b 3 Q 7 Q 2 9 s d W 1 u Q 2 9 1 b n Q m c X V v d D s 6 M y w m c X V v d D t L Z X l D b 2 x 1 b W 5 O Y W 1 l c y Z x d W 9 0 O z p b X S w m c X V v d D t D b 2 x 1 b W 5 J Z G V u d G l 0 a W V z J n F 1 b 3 Q 7 O l s m c X V v d D t T Z W N 0 a W 9 u M S 9 0 a W 1 l c 2 V y a W V z P 3 d p Z G d l d F 9 p Z D 0 x M j I 4 M D F c d T A w M j Z n Z W 9 f a W Q 9 N z I 5 X H U w M D I 2 c 3 Z f a W Q 9 M T F c d T A w M j Z w b 3 B 1 b G F 0 a W 9 u X 2 d y b 3 V w P T Q 3 O T d c d T A w M j Z m c m V x d W V u Y 3 k 9 L 0 V 4 c G F u Z G V k I E N v b H V t b j E u e 0 N v b H V t b j E u b W 9 u d G g s M H 0 m c X V v d D s s J n F 1 b 3 Q 7 U 2 V j d G l v b j E v d G l t Z X N l c m l l c z 9 3 a W R n Z X R f a W Q 9 M T I y O D A x X H U w M D I 2 Z 2 V v X 2 l k P T c y O V x 1 M D A y N n N 2 X 2 l k P T E x X H U w M D I 2 c G 9 w d W x h d G l v b l 9 n c m 9 1 c D 0 0 N z k 3 X H U w M D I 2 Z n J l c X V l b m N 5 P S 9 F e H B h b m R l Z C B D b 2 x 1 b W 4 x L n t D b 2 x 1 b W 4 x L n l l Y X I s M X 0 m c X V v d D s s J n F 1 b 3 Q 7 U 2 V j d G l v b j E v d G l t Z X N l c m l l c z 9 3 a W R n Z X R f a W Q 9 M T I y O D A x X H U w M D I 2 Z 2 V v X 2 l k P T c y O V x 1 M D A y N n N 2 X 2 l k P T E x X H U w M D I 2 c G 9 w d W x h d G l v b l 9 n c m 9 1 c D 0 0 N z k 3 X H U w M D I 2 Z n J l c X V l b m N 5 P S 9 F e H B h b m R l Z C B D b 2 x 1 b W 4 x L n t D b 2 x 1 b W 4 x L m l u Z G l 2 a W R 1 Y W x z L D J 9 J n F 1 b 3 Q 7 X S w m c X V v d D t S Z W x h d G l v b n N o a X B J b m Z v J n F 1 b 3 Q 7 O l t d f S I g L z 4 8 L 1 N 0 Y W J s Z U V u d H J p Z X M + P C 9 J d G V t P j x J d G V t P j x J d G V t T G 9 j Y X R p b 2 4 + P E l 0 Z W 1 U e X B l P k Z v c m 1 1 b G E 8 L 0 l 0 Z W 1 U e X B l P j x J d G V t U G F 0 a D 5 T Z W N 0 a W 9 u M S 9 0 a W 1 l c 2 V y a W V z J T N G d 2 l k Z 2 V 0 X 2 l k J T N E M T I y O D A x J T I 2 Z 2 V v X 2 l k J T N E N z I 5 J T I 2 c 3 Z f a W Q l M 0 Q x M S U y N n B v c H V s Y X R p b 2 5 f Z 3 J v d X A l M 0 Q 0 N z k 3 J T I 2 Z n J l c X V l b m N 5 J T N E L 1 N v d X J j Z T w v S X R l b V B h d G g + P C 9 J d G V t T G 9 j Y X R p b 2 4 + P F N 0 Y W J s Z U V u d H J p Z X M g L z 4 8 L 0 l 0 Z W 0 + P E l 0 Z W 0 + P E l 0 Z W 1 M b 2 N h d G l v b j 4 8 S X R l b V R 5 c G U + R m 9 y b X V s Y T w v S X R l b V R 5 c G U + P E l 0 Z W 1 Q Y X R o P l N l Y 3 R p b 2 4 x L 3 R p b W V z Z X J p Z X M l M 0 Z 3 a W R n Z X R f a W Q l M 0 Q x M j I 4 M D E l M j Z n Z W 9 f a W Q l M 0 Q 3 M j k l M j Z z d l 9 p Z C U z R D E x J T I 2 c G 9 w d W x h d G l v b l 9 n c m 9 1 c C U z R D Q 3 O T c l M j Z m c m V x d W V u Y 3 k l M 0 Q v Z G F 0 Y T w v S X R l b V B h d G g + P C 9 J d G V t T G 9 j Y X R p b 2 4 + P F N 0 Y W J s Z U V u d H J p Z X M g L z 4 8 L 0 l 0 Z W 0 + P E l 0 Z W 0 + P E l 0 Z W 1 M b 2 N h d G l v b j 4 8 S X R l b V R 5 c G U + R m 9 y b X V s Y T w v S X R l b V R 5 c G U + P E l 0 Z W 1 Q Y X R o P l N l Y 3 R p b 2 4 x L 3 R p b W V z Z X J p Z X M l M 0 Z 3 a W R n Z X R f a W Q l M 0 Q x M j I 4 M D E l M j Z n Z W 9 f a W Q l M 0 Q 3 M j k l M j Z z d l 9 p Z C U z R D E x J T I 2 c G 9 w d W x h d G l v b l 9 n c m 9 1 c C U z R D Q 3 O T c l M j Z m c m V x d W V u Y 3 k l M 0 Q v d G l t Z X N l c m l l c z w v S X R l b V B h d G g + P C 9 J d G V t T G 9 j Y X R p b 2 4 + P F N 0 Y W J s Z U V u d H J p Z X M g L z 4 8 L 0 l 0 Z W 0 + P E l 0 Z W 0 + P E l 0 Z W 1 M b 2 N h d G l v b j 4 8 S X R l b V R 5 c G U + R m 9 y b X V s Y T w v S X R l b V R 5 c G U + P E l 0 Z W 1 Q Y X R o P l N l Y 3 R p b 2 4 x L 3 R p b W V z Z X J p Z X M l M 0 Z 3 a W R n Z X R f a W Q l M 0 Q x M j I 4 M D E l M j Z n Z W 9 f a W Q l M 0 Q 3 M j k l M j Z z d l 9 p Z C U z R D E x J T I 2 c G 9 w d W x h d G l v b l 9 n c m 9 1 c C U z R D Q 3 O T c l M j Z m c m V x d W V u Y 3 k l M 0 Q v Q 2 9 u d m V y d G V k J T I w d G 8 l M j B U Y W J s Z T w v S X R l b V B h d G g + P C 9 J d G V t T G 9 j Y X R p b 2 4 + P F N 0 Y W J s Z U V u d H J p Z X M g L z 4 8 L 0 l 0 Z W 0 + P E l 0 Z W 0 + P E l 0 Z W 1 M b 2 N h d G l v b j 4 8 S X R l b V R 5 c G U + R m 9 y b X V s Y T w v S X R l b V R 5 c G U + P E l 0 Z W 1 Q Y X R o P l N l Y 3 R p b 2 4 x L 3 R p b W V z Z X J p Z X M l M 0 Z 3 a W R n Z X R f a W Q l M 0 Q x M j I 4 M D E l M j Z n Z W 9 f a W Q l M 0 Q 3 M j k l M j Z z d l 9 p Z C U z R D E x J T I 2 c G 9 w d W x h d G l v b l 9 n c m 9 1 c C U z R D Q 3 O T c l M j Z m c m V x d W V u Y 3 k l M 0 Q v R X h w Y W 5 k Z W Q l M j B D b 2 x 1 b W 4 x P C 9 J d G V t U G F 0 a D 4 8 L 0 l 0 Z W 1 M b 2 N h d G l v b j 4 8 U 3 R h Y m x l R W 5 0 c m l l c y A v P j w v S X R l b T 4 8 S X R l b T 4 8 S X R l b U x v Y 2 F 0 a W 9 u P j x J d G V t V H l w Z T 5 G b 3 J t d W x h P C 9 J d G V t V H l w Z T 4 8 S X R l b V B h d G g + U 2 V j d G l v b j E v d G l t Z X N l c m l l c y U z R n d p Z G d l d F 9 p Z C U z R D E y M j g w M i U y N m d l b 1 9 p Z C U z R D c y O S U y N n N 2 X 2 l k J T N E M T E l M j Z w b 3 B 1 b G F 0 a W 9 u X 2 d y b 3 V w J T N E N D c 5 O C U y N m Z y Z X F 1 Z W 5 j e S U z R D 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a W 1 l c 2 V y a W V z X 3 d p Z G d l d F 9 p Z F 8 x M j I 4 M D J f Z 2 V v X 2 l k X z c y O V 9 z d l 9 p Z F 8 x M V 9 w b 3 B 1 b G F 0 a W 9 u X 2 d y b 3 V w X z Q 3 O T h f Z n J l c X V l b m N 5 I i A v P j x F b n R y e S B U e X B l P S J G a W x s Z W R D b 2 1 w b G V 0 Z V J l c 3 V s d F R v V 2 9 y a 3 N o Z W V 0 I i B W Y W x 1 Z T 0 i b D E i I C 8 + P E V u d H J 5 I F R 5 c G U 9 I l F 1 Z X J 5 S U Q i I F Z h b H V l P S J z N z h l M D Y 3 M W Q t O D F k M S 0 0 N D U 0 L T k w N j Q t M 2 V j O T h j M W E x Y 2 M 4 I i A v P j x F b n R y e S B U e X B l P S J G a W x s T G F z d F V w Z G F 0 Z W Q i I F Z h b H V l P S J k M j A x O S 0 x M S 0 y N V Q x N D o x N T o 1 M C 4 z N T I 5 M D E w W i I g L z 4 8 R W 5 0 c n k g V H l w Z T 0 i R m l s b E N v b H V t b l R 5 c G V z I i B W Y W x 1 Z T 0 i c 0 F B Q U E i I C 8 + P E V u d H J 5 I F R 5 c G U 9 I k Z p b G x F c n J v c k N v d W 5 0 I i B W Y W x 1 Z T 0 i b D A i I C 8 + P E V u d H J 5 I F R 5 c G U 9 I k Z p b G x D b 2 x 1 b W 5 O Y W 1 l c y I g V m F s d W U 9 I n N b J n F 1 b 3 Q 7 Q 2 9 s d W 1 u M S 5 t b 2 5 0 a C Z x d W 9 0 O y w m c X V v d D t D b 2 x 1 b W 4 x L n l l Y X I m c X V v d D s s J n F 1 b 3 Q 7 Q 2 9 s d W 1 u M S 5 p b m R p d m l k d W F s c y Z x d W 9 0 O 1 0 i I C 8 + P E V u d H J 5 I F R 5 c G U 9 I k Z p b G x F c n J v c k N v Z G U i I F Z h b H V l P S J z V W 5 r b m 9 3 b i I g L z 4 8 R W 5 0 c n k g V H l w Z T 0 i R m l s b E N v d W 5 0 I i B W Y W x 1 Z T 0 i b D M 1 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3 R p b W V z Z X J p Z X M / d 2 l k Z 2 V 0 X 2 l k P T E y M j g w M l x 1 M D A y N m d l b 1 9 p Z D 0 3 M j l c d T A w M j Z z d l 9 p Z D 0 x M V x 1 M D A y N n B v c H V s Y X R p b 2 5 f Z 3 J v d X A 9 N D c 5 O F x 1 M D A y N m Z y Z X F 1 Z W 5 j e T 0 v R X h w Y W 5 k Z W Q g Q 2 9 s d W 1 u M S 5 7 Q 2 9 s d W 1 u M S 5 t b 2 5 0 a C w w f S Z x d W 9 0 O y w m c X V v d D t T Z W N 0 a W 9 u M S 9 0 a W 1 l c 2 V y a W V z P 3 d p Z G d l d F 9 p Z D 0 x M j I 4 M D J c d T A w M j Z n Z W 9 f a W Q 9 N z I 5 X H U w M D I 2 c 3 Z f a W Q 9 M T F c d T A w M j Z w b 3 B 1 b G F 0 a W 9 u X 2 d y b 3 V w P T Q 3 O T h c d T A w M j Z m c m V x d W V u Y 3 k 9 L 0 V 4 c G F u Z G V k I E N v b H V t b j E u e 0 N v b H V t b j E u e W V h c i w x f S Z x d W 9 0 O y w m c X V v d D t T Z W N 0 a W 9 u M S 9 0 a W 1 l c 2 V y a W V z P 3 d p Z G d l d F 9 p Z D 0 x M j I 4 M D J c d T A w M j Z n Z W 9 f a W Q 9 N z I 5 X H U w M D I 2 c 3 Z f a W Q 9 M T F c d T A w M j Z w b 3 B 1 b G F 0 a W 9 u X 2 d y b 3 V w P T Q 3 O T h c d T A w M j Z m c m V x d W V u Y 3 k 9 L 0 V 4 c G F u Z G V k I E N v b H V t b j E u e 0 N v b H V t b j E u a W 5 k a X Z p Z H V h b H M s M n 0 m c X V v d D t d L C Z x d W 9 0 O 0 N v b H V t b k N v d W 5 0 J n F 1 b 3 Q 7 O j M s J n F 1 b 3 Q 7 S 2 V 5 Q 2 9 s d W 1 u T m F t Z X M m c X V v d D s 6 W 1 0 s J n F 1 b 3 Q 7 Q 2 9 s d W 1 u S W R l b n R p d G l l c y Z x d W 9 0 O z p b J n F 1 b 3 Q 7 U 2 V j d G l v b j E v d G l t Z X N l c m l l c z 9 3 a W R n Z X R f a W Q 9 M T I y O D A y X H U w M D I 2 Z 2 V v X 2 l k P T c y O V x 1 M D A y N n N 2 X 2 l k P T E x X H U w M D I 2 c G 9 w d W x h d G l v b l 9 n c m 9 1 c D 0 0 N z k 4 X H U w M D I 2 Z n J l c X V l b m N 5 P S 9 F e H B h b m R l Z C B D b 2 x 1 b W 4 x L n t D b 2 x 1 b W 4 x L m 1 v b n R o L D B 9 J n F 1 b 3 Q 7 L C Z x d W 9 0 O 1 N l Y 3 R p b 2 4 x L 3 R p b W V z Z X J p Z X M / d 2 l k Z 2 V 0 X 2 l k P T E y M j g w M l x 1 M D A y N m d l b 1 9 p Z D 0 3 M j l c d T A w M j Z z d l 9 p Z D 0 x M V x 1 M D A y N n B v c H V s Y X R p b 2 5 f Z 3 J v d X A 9 N D c 5 O F x 1 M D A y N m Z y Z X F 1 Z W 5 j e T 0 v R X h w Y W 5 k Z W Q g Q 2 9 s d W 1 u M S 5 7 Q 2 9 s d W 1 u M S 5 5 Z W F y L D F 9 J n F 1 b 3 Q 7 L C Z x d W 9 0 O 1 N l Y 3 R p b 2 4 x L 3 R p b W V z Z X J p Z X M / d 2 l k Z 2 V 0 X 2 l k P T E y M j g w M l x 1 M D A y N m d l b 1 9 p Z D 0 3 M j l c d T A w M j Z z d l 9 p Z D 0 x M V x 1 M D A y N n B v c H V s Y X R p b 2 5 f Z 3 J v d X A 9 N D c 5 O F x 1 M D A y N m Z y Z X F 1 Z W 5 j e T 0 v R X h w Y W 5 k Z W Q g Q 2 9 s d W 1 u M S 5 7 Q 2 9 s d W 1 u M S 5 p b m R p d m l k d W F s c y w y f S Z x d W 9 0 O 1 0 s J n F 1 b 3 Q 7 U m V s Y X R p b 2 5 z a G l w S W 5 m b y Z x d W 9 0 O z p b X X 0 i I C 8 + P C 9 T d G F i b G V F b n R y a W V z P j w v S X R l b T 4 8 S X R l b T 4 8 S X R l b U x v Y 2 F 0 a W 9 u P j x J d G V t V H l w Z T 5 G b 3 J t d W x h P C 9 J d G V t V H l w Z T 4 8 S X R l b V B h d G g + U 2 V j d G l v b j E v d G l t Z X N l c m l l c y U z R n d p Z G d l d F 9 p Z C U z R D E y M j g w M i U y N m d l b 1 9 p Z C U z R D c y O S U y N n N 2 X 2 l k J T N E M T E l M j Z w b 3 B 1 b G F 0 a W 9 u X 2 d y b 3 V w J T N E N D c 5 O C U y N m Z y Z X F 1 Z W 5 j e S U z R C 9 T b 3 V y Y 2 U 8 L 0 l 0 Z W 1 Q Y X R o P j w v S X R l b U x v Y 2 F 0 a W 9 u P j x T d G F i b G V F b n R y a W V z I C 8 + P C 9 J d G V t P j x J d G V t P j x J d G V t T G 9 j Y X R p b 2 4 + P E l 0 Z W 1 U e X B l P k Z v c m 1 1 b G E 8 L 0 l 0 Z W 1 U e X B l P j x J d G V t U G F 0 a D 5 T Z W N 0 a W 9 u M S 9 0 a W 1 l c 2 V y a W V z J T N G d 2 l k Z 2 V 0 X 2 l k J T N E M T I y O D A y J T I 2 Z 2 V v X 2 l k J T N E N z I 5 J T I 2 c 3 Z f a W Q l M 0 Q x M S U y N n B v c H V s Y X R p b 2 5 f Z 3 J v d X A l M 0 Q 0 N z k 4 J T I 2 Z n J l c X V l b m N 5 J T N E L 2 R h d G E 8 L 0 l 0 Z W 1 Q Y X R o P j w v S X R l b U x v Y 2 F 0 a W 9 u P j x T d G F i b G V F b n R y a W V z I C 8 + P C 9 J d G V t P j x J d G V t P j x J d G V t T G 9 j Y X R p b 2 4 + P E l 0 Z W 1 U e X B l P k Z v c m 1 1 b G E 8 L 0 l 0 Z W 1 U e X B l P j x J d G V t U G F 0 a D 5 T Z W N 0 a W 9 u M S 9 0 a W 1 l c 2 V y a W V z J T N G d 2 l k Z 2 V 0 X 2 l k J T N E M T I y O D A y J T I 2 Z 2 V v X 2 l k J T N E N z I 5 J T I 2 c 3 Z f a W Q l M 0 Q x M S U y N n B v c H V s Y X R p b 2 5 f Z 3 J v d X A l M 0 Q 0 N z k 4 J T I 2 Z n J l c X V l b m N 5 J T N E L 3 R p b W V z Z X J p Z X M 8 L 0 l 0 Z W 1 Q Y X R o P j w v S X R l b U x v Y 2 F 0 a W 9 u P j x T d G F i b G V F b n R y a W V z I C 8 + P C 9 J d G V t P j x J d G V t P j x J d G V t T G 9 j Y X R p b 2 4 + P E l 0 Z W 1 U e X B l P k Z v c m 1 1 b G E 8 L 0 l 0 Z W 1 U e X B l P j x J d G V t U G F 0 a D 5 T Z W N 0 a W 9 u M S 9 0 a W 1 l c 2 V y a W V z J T N G d 2 l k Z 2 V 0 X 2 l k J T N E M T I y O D A y J T I 2 Z 2 V v X 2 l k J T N E N z I 5 J T I 2 c 3 Z f a W Q l M 0 Q x M S U y N n B v c H V s Y X R p b 2 5 f Z 3 J v d X A l M 0 Q 0 N z k 4 J T I 2 Z n J l c X V l b m N 5 J T N E L 0 N v b n Z l c n R l Z C U y M H R v J T I w V G F i b G U 8 L 0 l 0 Z W 1 Q Y X R o P j w v S X R l b U x v Y 2 F 0 a W 9 u P j x T d G F i b G V F b n R y a W V z I C 8 + P C 9 J d G V t P j x J d G V t P j x J d G V t T G 9 j Y X R p b 2 4 + P E l 0 Z W 1 U e X B l P k Z v c m 1 1 b G E 8 L 0 l 0 Z W 1 U e X B l P j x J d G V t U G F 0 a D 5 T Z W N 0 a W 9 u M S 9 0 a W 1 l c 2 V y a W V z J T N G d 2 l k Z 2 V 0 X 2 l k J T N E M T I y O D A y J T I 2 Z 2 V v X 2 l k J T N E N z I 5 J T I 2 c 3 Z f a W Q l M 0 Q x M S U y N n B v c H V s Y X R p b 2 5 f Z 3 J v d X A l M 0 Q 0 N z k 4 J T I 2 Z n J l c X V l b m N 5 J T N E L 0 V 4 c G F u Z G V k J T I w Q 2 9 s d W 1 u M T w v S X R l b V B h d G g + P C 9 J d G V t T G 9 j Y X R p b 2 4 + P F N 0 Y W J s Z U V u d H J p Z X M g L z 4 8 L 0 l 0 Z W 0 + P E l 0 Z W 0 + P E l 0 Z W 1 M b 2 N h d G l v b j 4 8 S X R l b V R 5 c G U + R m 9 y b X V s Y T w v S X R l b V R 5 c G U + P E l 0 Z W 1 Q Y X R o P l N l Y 3 R p b 2 4 x L 2 9 y a W d p b i U z R n d p Z G d l d F 9 p Z C U z R D E y N T A 0 M C U y N m d l b 1 9 p Z C U z R D Y x N i U y N n N 2 X 2 l k J T N E M T E l M j Z w b 3 B 1 b G F 0 a W 9 u X 2 N v b G x l Y 3 R p b 2 4 l M 0 Q y O C U y N m x p b W l 0 J T N E M j A w J T I 2 Z i 9 S Z W 1 v d m V k J T I w Q 2 9 s d W 1 u c z w v S X R l b V B h d G g + P C 9 J d G V t T G 9 j Y X R p b 2 4 + P F N 0 Y W J s Z U V u d H J p Z X M g L z 4 8 L 0 l 0 Z W 0 + P E l 0 Z W 0 + P E l 0 Z W 1 M b 2 N h d G l v b j 4 8 S X R l b V R 5 c G U + R m 9 y b X V s Y T w v S X R l b V R 5 c G U + P E l 0 Z W 1 Q Y X R o P l N l Y 3 R p b 2 4 x L 2 d l d C U z R n d p Z G d l d F 9 p Z C U z R D E y N z A 2 O C U y N n N 2 X 2 l k J T N E M T E l M j Z w b 3 B 1 b G F 0 a W 9 u X 2 d y b 3 V w J T N E N D g w M 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n Z X R f d 2 l k Z 2 V 0 X 2 l k X z E y N z A 2 O F 9 z d l 9 p Z F 8 x M V 9 w b 3 B 1 b G F 0 a W 9 u X 2 d y b 3 V w X z Q 4 M D E i I C 8 + P E V u d H J 5 I F R 5 c G U 9 I k Z p b G x l Z E N v b X B s Z X R l U m V z d W x 0 V G 9 X b 3 J r c 2 h l Z X Q i I F Z h b H V l P S J s M S I g L z 4 8 R W 5 0 c n k g V H l w Z T 0 i U X V l c n l J R C I g V m F s d W U 9 I n N h Z T Q 2 N z k w Z C 0 1 N D A y L T Q x Z G Q t O T M 3 M y 1 l O G J m N T c z Y m M 1 O W Q i I C 8 + P E V u d H J 5 I F R 5 c G U 9 I k Z p b G x M Y X N 0 V X B k Y X R l Z C I g V m F s d W U 9 I m Q y M D E 5 L T E x L T I 1 V D E 0 O j E 1 O j Q 2 L j E 2 M D Q x M j N a I i A v P j x F b n R y e S B U e X B l P S J G a W x s Q 2 9 s d W 1 u V H l w Z X M i I F Z h b H V l P S J z Q U F N R E F 3 P T 0 i I C 8 + P E V u d H J 5 I F R 5 c G U 9 I k Z p b G x F c n J v c k N v d W 5 0 I i B W Y W x 1 Z T 0 i b D A i I C 8 + P E V u d H J 5 I F R 5 c G U 9 I k Z p b G x D b 2 x 1 b W 5 O Y W 1 l c y I g V m F s d W U 9 I n N b J n F 1 b 3 Q 7 Q 2 9 s d W 1 u M S 5 k Y X R l J n F 1 b 3 Q 7 L C Z x d W 9 0 O 0 N v b H V t b j E u b W 9 u d G g m c X V v d D s s J n F 1 b 3 Q 7 Q 2 9 s d W 1 u M S 5 5 Z W F y J n F 1 b 3 Q 7 L C Z x d W 9 0 O 0 N v b H V t b j E u a W 5 k a X Z p Z H V h b H M m c X V v d D t d I i A v P j x F b n R y e S B U e X B l P S J G a W x s R X J y b 3 J D b 2 R l I i B W Y W x 1 Z T 0 i c 1 V u a 2 5 v d 2 4 i I C 8 + P E V u d H J 5 I F R 5 c G U 9 I k Z p b G x D b 3 V u d C I g V m F s d W U 9 I m w x 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2 d l d D 9 3 a W R n Z X R f a W Q 9 M T I 3 M D Y 4 X H U w M D I 2 c 3 Z f a W Q 9 M T F c d T A w M j Z w b 3 B 1 b G F 0 a W 9 u X 2 d y b 3 V w P T Q 4 M D E v R X h w Y W 5 k Z W Q g Q 2 9 s d W 1 u M S 5 7 Q 2 9 s d W 1 u M S 5 k Y X R l L D B 9 J n F 1 b 3 Q 7 L C Z x d W 9 0 O 1 N l Y 3 R p b 2 4 x L 2 d l d D 9 3 a W R n Z X R f a W Q 9 M T I 3 M D Y 4 X H U w M D I 2 c 3 Z f a W Q 9 M T F c d T A w M j Z w b 3 B 1 b G F 0 a W 9 u X 2 d y b 3 V w P T Q 4 M D E v Q 2 h h b m d l Z C B U e X B l L n t D b 2 x 1 b W 4 x L m 1 v b n R o L D F 9 J n F 1 b 3 Q 7 L C Z x d W 9 0 O 1 N l Y 3 R p b 2 4 x L 2 d l d D 9 3 a W R n Z X R f a W Q 9 M T I 3 M D Y 4 X H U w M D I 2 c 3 Z f a W Q 9 M T F c d T A w M j Z w b 3 B 1 b G F 0 a W 9 u X 2 d y b 3 V w P T Q 4 M D E v Q 2 h h b m d l Z C B U e X B l L n t D b 2 x 1 b W 4 x L n l l Y X I s M n 0 m c X V v d D s s J n F 1 b 3 Q 7 U 2 V j d G l v b j E v Z 2 V 0 P 3 d p Z G d l d F 9 p Z D 0 x M j c w N j h c d T A w M j Z z d l 9 p Z D 0 x M V x 1 M D A y N n B v c H V s Y X R p b 2 5 f Z 3 J v d X A 9 N D g w M S 9 D a G F u Z 2 V k I F R 5 c G U u e 0 N v b H V t b j E u a W 5 k a X Z p Z H V h b H M s M 3 0 m c X V v d D t d L C Z x d W 9 0 O 0 N v b H V t b k N v d W 5 0 J n F 1 b 3 Q 7 O j Q s J n F 1 b 3 Q 7 S 2 V 5 Q 2 9 s d W 1 u T m F t Z X M m c X V v d D s 6 W 1 0 s J n F 1 b 3 Q 7 Q 2 9 s d W 1 u S W R l b n R p d G l l c y Z x d W 9 0 O z p b J n F 1 b 3 Q 7 U 2 V j d G l v b j E v Z 2 V 0 P 3 d p Z G d l d F 9 p Z D 0 x M j c w N j h c d T A w M j Z z d l 9 p Z D 0 x M V x 1 M D A y N n B v c H V s Y X R p b 2 5 f Z 3 J v d X A 9 N D g w M S 9 F e H B h b m R l Z C B D b 2 x 1 b W 4 x L n t D b 2 x 1 b W 4 x L m R h d G U s M H 0 m c X V v d D s s J n F 1 b 3 Q 7 U 2 V j d G l v b j E v Z 2 V 0 P 3 d p Z G d l d F 9 p Z D 0 x M j c w N j h c d T A w M j Z z d l 9 p Z D 0 x M V x 1 M D A y N n B v c H V s Y X R p b 2 5 f Z 3 J v d X A 9 N D g w M S 9 D a G F u Z 2 V k I F R 5 c G U u e 0 N v b H V t b j E u b W 9 u d G g s M X 0 m c X V v d D s s J n F 1 b 3 Q 7 U 2 V j d G l v b j E v Z 2 V 0 P 3 d p Z G d l d F 9 p Z D 0 x M j c w N j h c d T A w M j Z z d l 9 p Z D 0 x M V x 1 M D A y N n B v c H V s Y X R p b 2 5 f Z 3 J v d X A 9 N D g w M S 9 D a G F u Z 2 V k I F R 5 c G U u e 0 N v b H V t b j E u e W V h c i w y f S Z x d W 9 0 O y w m c X V v d D t T Z W N 0 a W 9 u M S 9 n Z X Q / d 2 l k Z 2 V 0 X 2 l k P T E y N z A 2 O F x 1 M D A y N n N 2 X 2 l k P T E x X H U w M D I 2 c G 9 w d W x h d G l v b l 9 n c m 9 1 c D 0 0 O D A x L 0 N o Y W 5 n Z W Q g V H l w Z S 5 7 Q 2 9 s d W 1 u M S 5 p b m R p d m l k d W F s c y w z f S Z x d W 9 0 O 1 0 s J n F 1 b 3 Q 7 U m V s Y X R p b 2 5 z a G l w S W 5 m b y Z x d W 9 0 O z p b X X 0 i I C 8 + P C 9 T d G F i b G V F b n R y a W V z P j w v S X R l b T 4 8 S X R l b T 4 8 S X R l b U x v Y 2 F 0 a W 9 u P j x J d G V t V H l w Z T 5 G b 3 J t d W x h P C 9 J d G V t V H l w Z T 4 8 S X R l b V B h d G g + U 2 V j d G l v b j E v Z 2 V 0 J T N G d 2 l k Z 2 V 0 X 2 l k J T N E M T I 3 M D Y 4 J T I 2 c 3 Z f a W Q l M 0 Q x M S U y N n B v c H V s Y X R p b 2 5 f Z 3 J v d X A l M 0 Q 0 O D A x L 1 N v d X J j Z T w v S X R l b V B h d G g + P C 9 J d G V t T G 9 j Y X R p b 2 4 + P F N 0 Y W J s Z U V u d H J p Z X M g L z 4 8 L 0 l 0 Z W 0 + P E l 0 Z W 0 + P E l 0 Z W 1 M b 2 N h d G l v b j 4 8 S X R l b V R 5 c G U + R m 9 y b X V s Y T w v S X R l b V R 5 c G U + P E l 0 Z W 1 Q Y X R o P l N l Y 3 R p b 2 4 x L 2 d l d C U z R n d p Z G d l d F 9 p Z C U z R D E y N z A 2 O C U y N n N 2 X 2 l k J T N E M T E l M j Z w b 3 B 1 b G F 0 a W 9 u X 2 d y b 3 V w J T N E N D g w M S 9 k Y X R h P C 9 J d G V t U G F 0 a D 4 8 L 0 l 0 Z W 1 M b 2 N h d G l v b j 4 8 U 3 R h Y m x l R W 5 0 c m l l c y A v P j w v S X R l b T 4 8 S X R l b T 4 8 S X R l b U x v Y 2 F 0 a W 9 u P j x J d G V t V H l w Z T 5 G b 3 J t d W x h P C 9 J d G V t V H l w Z T 4 8 S X R l b V B h d G g + U 2 V j d G l v b j E v Z 2 V 0 J T N G d 2 l k Z 2 V 0 X 2 l k J T N E M T I 3 M D Y 4 J T I 2 c 3 Z f a W Q l M 0 Q x M S U y N n B v c H V s Y X R p b 2 5 f Z 3 J v d X A l M 0 Q 0 O D A x L 0 N v b n Z l c n R l Z C U y M H R v J T I w V G F i b G U 8 L 0 l 0 Z W 1 Q Y X R o P j w v S X R l b U x v Y 2 F 0 a W 9 u P j x T d G F i b G V F b n R y a W V z I C 8 + P C 9 J d G V t P j x J d G V t P j x J d G V t T G 9 j Y X R p b 2 4 + P E l 0 Z W 1 U e X B l P k Z v c m 1 1 b G E 8 L 0 l 0 Z W 1 U e X B l P j x J d G V t U G F 0 a D 5 T Z W N 0 a W 9 u M S 9 n Z X Q l M 0 Z 3 a W R n Z X R f a W Q l M 0 Q x M j c w N j g l M j Z z d l 9 p Z C U z R D E x J T I 2 c G 9 w d W x h d G l v b l 9 n c m 9 1 c C U z R D Q 4 M D E v R X h w Y W 5 k Z W Q l M j B D b 2 x 1 b W 4 x P C 9 J d G V t U G F 0 a D 4 8 L 0 l 0 Z W 1 M b 2 N h d G l v b j 4 8 U 3 R h Y m x l R W 5 0 c m l l c y A v P j w v S X R l b T 4 8 S X R l b T 4 8 S X R l b U x v Y 2 F 0 a W 9 u P j x J d G V t V H l w Z T 5 G b 3 J t d W x h P C 9 J d G V t V H l w Z T 4 8 S X R l b V B h d G g + U 2 V j d G l v b j E v Z 2 V 0 J T N G d 2 l k Z 2 V 0 X 2 l k J T N E M T I 3 M D Y 4 J T I 2 c 3 Z f a W Q l M 0 Q x M S U y N n B v c H V s Y X R p b 2 5 f Z 3 J v d X A l M 0 Q 0 O D A x L 0 N o Y W 5 n Z W Q l M j B U e X B l P C 9 J d G V t U G F 0 a D 4 8 L 0 l 0 Z W 1 M b 2 N h d G l v b j 4 8 U 3 R h Y m x l R W 5 0 c m l l c y A v P j w v S X R l b T 4 8 S X R l b T 4 8 S X R l b U x v Y 2 F 0 a W 9 u P j x J d G V t V H l w Z T 5 G b 3 J t d W x h P C 9 J d G V t V H l w Z T 4 8 S X R l b V B h d G g + U 2 V j d G l v b j E v d G l t Z X N l c m l l c y U z R n d p Z G d l d F 9 p Z C U z R D E z N j Q 5 M i U y N n N 2 X 2 l k J T N E M T E l M j Z n Z W 9 f a W Q l M 0 Q 2 M T Y l M j Z w b 3 B 1 b G F 0 a W 9 u X 2 d y b 3 V w J T N E N D c 5 N y U y N m Z y Z X F 1 Z W 5 j e S U z R 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0 a W 1 l c 2 V y a W V z X 3 d p Z G d l d F 9 p Z F 8 x M z Y 0 O T J f c 3 Z f a W R f M T F f Z 2 V v X 2 l k X z Y x N l 9 w b 3 B 1 b G F 0 a W 9 u X 2 d y b 3 V w X z Q 3 O T d f Z n J l c X V l b m N 5 I i A v P j x F b n R y e S B U e X B l P S J G a W x s Z W R D b 2 1 w b G V 0 Z V J l c 3 V s d F R v V 2 9 y a 3 N o Z W V 0 I i B W Y W x 1 Z T 0 i b D E i I C 8 + P E V u d H J 5 I F R 5 c G U 9 I k Z p b G x D b 2 x 1 b W 5 O Y W 1 l c y I g V m F s d W U 9 I n N b J n F 1 b 3 Q 7 Q 2 9 s d W 1 u M S 5 t b 2 5 0 a C Z x d W 9 0 O y w m c X V v d D t D b 2 x 1 b W 4 x L n l l Y X I m c X V v d D s s J n F 1 b 3 Q 7 Q 2 9 s d W 1 u M S 5 p b m R p d m l k d W F s c y Z x d W 9 0 O 1 0 i I C 8 + P E V u d H J 5 I F R 5 c G U 9 I k Z p b G x D b 2 x 1 b W 5 U e X B l c y I g V m F s d W U 9 I n N B Q U F B I i A v P j x F b n R y e S B U e X B l P S J G a W x s T G F z d F V w Z G F 0 Z W Q i I F Z h b H V l P S J k M j A x O S 0 x M S 0 y N V Q x N D o x N T o 1 M C 4 z M D M w M z M y W i I g L z 4 8 R W 5 0 c n k g V H l w Z T 0 i R m l s b E V y c m 9 y Q 2 9 1 b n Q i I F Z h b H V l P S J s M C I g L z 4 8 R W 5 0 c n k g V H l w Z T 0 i R m l s b E V y c m 9 y Q 2 9 k Z S I g V m F s d W U 9 I n N V b m t u b 3 d u I i A v P j x F b n R y e S B U e X B l P S J R d W V y e U l E I i B W Y W x 1 Z T 0 i c z g 5 Y W M y M D I 4 L T Y 1 N z g t N D U y Y S 0 4 M j E 2 L T R j Z W F h M G Y 3 O T M w N y I g L z 4 8 R W 5 0 c n k g V H l w Z T 0 i R m l s b E N v d W 5 0 I i B W Y W x 1 Z T 0 i b D M 1 I i A v P j x F b n R y e S B U e X B l P S J G a W x s U 3 R h d H V z I i B W Y W x 1 Z T 0 i c 0 N v b X B s Z X R l 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3 R p b W V z Z X J p Z X M / d 2 l k Z 2 V 0 X 2 l k P T E z N j Q 5 M l x 1 M D A y N n N 2 X 2 l k P T E x X H U w M D I 2 Z 2 V v X 2 l k P T Y x N l x 1 M D A y N n B v c H V s Y X R p b 2 5 f Z 3 J v d X A 9 N D c 5 N 1 x 1 M D A y N m Z y Z X F 1 Z W 5 j e T 0 v R X h w Y W 5 k Z W Q g Q 2 9 s d W 1 u M S 5 7 Q 2 9 s d W 1 u M S 5 t b 2 5 0 a C w w f S Z x d W 9 0 O y w m c X V v d D t T Z W N 0 a W 9 u M S 9 0 a W 1 l c 2 V y a W V z P 3 d p Z G d l d F 9 p Z D 0 x M z Y 0 O T J c d T A w M j Z z d l 9 p Z D 0 x M V x 1 M D A y N m d l b 1 9 p Z D 0 2 M T Z c d T A w M j Z w b 3 B 1 b G F 0 a W 9 u X 2 d y b 3 V w P T Q 3 O T d c d T A w M j Z m c m V x d W V u Y 3 k 9 L 0 V 4 c G F u Z G V k I E N v b H V t b j E u e 0 N v b H V t b j E u e W V h c i w x f S Z x d W 9 0 O y w m c X V v d D t T Z W N 0 a W 9 u M S 9 0 a W 1 l c 2 V y a W V z P 3 d p Z G d l d F 9 p Z D 0 x M z Y 0 O T J c d T A w M j Z z d l 9 p Z D 0 x M V x 1 M D A y N m d l b 1 9 p Z D 0 2 M T Z c d T A w M j Z w b 3 B 1 b G F 0 a W 9 u X 2 d y b 3 V w P T Q 3 O T d c d T A w M j Z m c m V x d W V u Y 3 k 9 L 0 V 4 c G F u Z G V k I E N v b H V t b j E u e 0 N v b H V t b j E u a W 5 k a X Z p Z H V h b H M s M n 0 m c X V v d D t d L C Z x d W 9 0 O 0 N v b H V t b k N v d W 5 0 J n F 1 b 3 Q 7 O j M s J n F 1 b 3 Q 7 S 2 V 5 Q 2 9 s d W 1 u T m F t Z X M m c X V v d D s 6 W 1 0 s J n F 1 b 3 Q 7 Q 2 9 s d W 1 u S W R l b n R p d G l l c y Z x d W 9 0 O z p b J n F 1 b 3 Q 7 U 2 V j d G l v b j E v d G l t Z X N l c m l l c z 9 3 a W R n Z X R f a W Q 9 M T M 2 N D k y X H U w M D I 2 c 3 Z f a W Q 9 M T F c d T A w M j Z n Z W 9 f a W Q 9 N j E 2 X H U w M D I 2 c G 9 w d W x h d G l v b l 9 n c m 9 1 c D 0 0 N z k 3 X H U w M D I 2 Z n J l c X V l b m N 5 P S 9 F e H B h b m R l Z C B D b 2 x 1 b W 4 x L n t D b 2 x 1 b W 4 x L m 1 v b n R o L D B 9 J n F 1 b 3 Q 7 L C Z x d W 9 0 O 1 N l Y 3 R p b 2 4 x L 3 R p b W V z Z X J p Z X M / d 2 l k Z 2 V 0 X 2 l k P T E z N j Q 5 M l x 1 M D A y N n N 2 X 2 l k P T E x X H U w M D I 2 Z 2 V v X 2 l k P T Y x N l x 1 M D A y N n B v c H V s Y X R p b 2 5 f Z 3 J v d X A 9 N D c 5 N 1 x 1 M D A y N m Z y Z X F 1 Z W 5 j e T 0 v R X h w Y W 5 k Z W Q g Q 2 9 s d W 1 u M S 5 7 Q 2 9 s d W 1 u M S 5 5 Z W F y L D F 9 J n F 1 b 3 Q 7 L C Z x d W 9 0 O 1 N l Y 3 R p b 2 4 x L 3 R p b W V z Z X J p Z X M / d 2 l k Z 2 V 0 X 2 l k P T E z N j Q 5 M l x 1 M D A y N n N 2 X 2 l k P T E x X H U w M D I 2 Z 2 V v X 2 l k P T Y x N l x 1 M D A y N n B v c H V s Y X R p b 2 5 f Z 3 J v d X A 9 N D c 5 N 1 x 1 M D A y N m Z y Z X F 1 Z W 5 j e T 0 v R X h w Y W 5 k Z W Q g Q 2 9 s d W 1 u M S 5 7 Q 2 9 s d W 1 u M S 5 p b m R p d m l k d W F s c y w y f S Z x d W 9 0 O 1 0 s J n F 1 b 3 Q 7 U m V s Y X R p b 2 5 z a G l w S W 5 m b y Z x d W 9 0 O z p b X X 0 i I C 8 + P C 9 T d G F i b G V F b n R y a W V z P j w v S X R l b T 4 8 S X R l b T 4 8 S X R l b U x v Y 2 F 0 a W 9 u P j x J d G V t V H l w Z T 5 G b 3 J t d W x h P C 9 J d G V t V H l w Z T 4 8 S X R l b V B h d G g + U 2 V j d G l v b j E v d G l t Z X N l c m l l c y U z R n d p Z G d l d F 9 p Z C U z R D E z N j Q 5 M i U y N n N 2 X 2 l k J T N E M T E l M j Z n Z W 9 f a W Q l M 0 Q 2 M T Y l M j Z w b 3 B 1 b G F 0 a W 9 u X 2 d y b 3 V w J T N E N D c 5 N y U y N m Z y Z X F 1 Z W 5 j e S U z R C 9 T b 3 V y Y 2 U 8 L 0 l 0 Z W 1 Q Y X R o P j w v S X R l b U x v Y 2 F 0 a W 9 u P j x T d G F i b G V F b n R y a W V z I C 8 + P C 9 J d G V t P j x J d G V t P j x J d G V t T G 9 j Y X R p b 2 4 + P E l 0 Z W 1 U e X B l P k Z v c m 1 1 b G E 8 L 0 l 0 Z W 1 U e X B l P j x J d G V t U G F 0 a D 5 T Z W N 0 a W 9 u M S 9 0 a W 1 l c 2 V y a W V z J T N G d 2 l k Z 2 V 0 X 2 l k J T N E M T M 2 N D k y J T I 2 c 3 Z f a W Q l M 0 Q x M S U y N m d l b 1 9 p Z C U z R D Y x N i U y N n B v c H V s Y X R p b 2 5 f Z 3 J v d X A l M 0 Q 0 N z k 3 J T I 2 Z n J l c X V l b m N 5 J T N E L 2 R h d G E 8 L 0 l 0 Z W 1 Q Y X R o P j w v S X R l b U x v Y 2 F 0 a W 9 u P j x T d G F i b G V F b n R y a W V z I C 8 + P C 9 J d G V t P j x J d G V t P j x J d G V t T G 9 j Y X R p b 2 4 + P E l 0 Z W 1 U e X B l P k Z v c m 1 1 b G E 8 L 0 l 0 Z W 1 U e X B l P j x J d G V t U G F 0 a D 5 T Z W N 0 a W 9 u M S 9 0 a W 1 l c 2 V y a W V z J T N G d 2 l k Z 2 V 0 X 2 l k J T N E M T M 2 N D k y J T I 2 c 3 Z f a W Q l M 0 Q x M S U y N m d l b 1 9 p Z C U z R D Y x N i U y N n B v c H V s Y X R p b 2 5 f Z 3 J v d X A l M 0 Q 0 N z k 3 J T I 2 Z n J l c X V l b m N 5 J T N E L 3 R p b W V z Z X J p Z X M 8 L 0 l 0 Z W 1 Q Y X R o P j w v S X R l b U x v Y 2 F 0 a W 9 u P j x T d G F i b G V F b n R y a W V z I C 8 + P C 9 J d G V t P j x J d G V t P j x J d G V t T G 9 j Y X R p b 2 4 + P E l 0 Z W 1 U e X B l P k Z v c m 1 1 b G E 8 L 0 l 0 Z W 1 U e X B l P j x J d G V t U G F 0 a D 5 T Z W N 0 a W 9 u M S 9 0 a W 1 l c 2 V y a W V z J T N G d 2 l k Z 2 V 0 X 2 l k J T N E M T M 2 N D k y J T I 2 c 3 Z f a W Q l M 0 Q x M S U y N m d l b 1 9 p Z C U z R D Y x N i U y N n B v c H V s Y X R p b 2 5 f Z 3 J v d X A l M 0 Q 0 N z k 3 J T I 2 Z n J l c X V l b m N 5 J T N E L 0 N v b n Z l c n R l Z C U y M H R v J T I w V G F i b G U 8 L 0 l 0 Z W 1 Q Y X R o P j w v S X R l b U x v Y 2 F 0 a W 9 u P j x T d G F i b G V F b n R y a W V z I C 8 + P C 9 J d G V t P j x J d G V t P j x J d G V t T G 9 j Y X R p b 2 4 + P E l 0 Z W 1 U e X B l P k Z v c m 1 1 b G E 8 L 0 l 0 Z W 1 U e X B l P j x J d G V t U G F 0 a D 5 T Z W N 0 a W 9 u M S 9 0 a W 1 l c 2 V y a W V z J T N G d 2 l k Z 2 V 0 X 2 l k J T N E M T M 2 N D k y J T I 2 c 3 Z f a W Q l M 0 Q x M S U y N m d l b 1 9 p Z C U z R D Y x N i U y N n B v c H V s Y X R p b 2 5 f Z 3 J v d X A l M 0 Q 0 N z k 3 J T I 2 Z n J l c X V l b m N 5 J T N E L 0 V 4 c G F u Z G V k J T I w Q 2 9 s d W 1 u M T w v S X R l b V B h d G g + P C 9 J d G V t T G 9 j Y X R p b 2 4 + P F N 0 Y W J s Z U V u d H J p Z X M g L z 4 8 L 0 l 0 Z W 0 + P E l 0 Z W 0 + P E l 0 Z W 1 M b 2 N h d G l v b j 4 8 S X R l b V R 5 c G U + R m 9 y b X V s Y T w v S X R l b V R 5 c G U + P E l 0 Z W 1 Q Y X R o P l N l Y 3 R p b 2 4 x L 3 R p b W V z Z X J p Z X M l M 0 Z 3 a W R n Z X R f a W Q l M 0 Q x M z Y 0 O T I l M j Z z d l 9 p Z C U z R D E x J T I 2 Z 2 V v X 2 l k J T N E N j k w J T I 2 c G 9 w d W x h d G l v b l 9 n c m 9 1 c C U z R D Q 3 O T c l M j Z m c m V x d W V u Y 3 k l M 0 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G l t Z X N l c m l l c 1 9 3 a W R n Z X R f a W R f M T M 2 N D k y X 3 N 2 X 2 l k X z E x X 2 d l b 1 9 p Z F 8 2 O T B f c G 9 w d W x h d G l v b l 9 n c m 9 1 c F 8 0 N z k 3 X 2 Z y Z X F 1 Z W 5 j e S I g L z 4 8 R W 5 0 c n k g V H l w Z T 0 i R m l s b G V k Q 2 9 t c G x l d G V S Z X N 1 b H R U b 1 d v c m t z a G V l d C I g V m F s d W U 9 I m w x I i A v P j x F b n R y e S B U e X B l P S J G a W x s R X J y b 3 J D b 2 R l I i B W Y W x 1 Z T 0 i c 1 V u a 2 5 v d 2 4 i I C 8 + P E V u d H J 5 I F R 5 c G U 9 I k Z p b G x F c n J v c k N v d W 5 0 I i B W Y W x 1 Z T 0 i b D A i I C 8 + P E V u d H J 5 I F R 5 c G U 9 I k Z p b G x M Y X N 0 V X B k Y X R l Z C I g V m F s d W U 9 I m Q y M D E 5 L T E x L T I 1 V D E 0 O j E 1 O j U w L j I 0 M T E 5 O T V a I i A v P j x F b n R y e S B U e X B l P S J G a W x s Q 2 9 s d W 1 u V H l w Z X M i I F Z h b H V l P S J z Q U F B Q S I g L z 4 8 R W 5 0 c n k g V H l w Z T 0 i R m l s b E N v b H V t b k 5 h b W V z I i B W Y W x 1 Z T 0 i c 1 s m c X V v d D t D b 2 x 1 b W 4 x L m 1 v b n R o J n F 1 b 3 Q 7 L C Z x d W 9 0 O 0 N v b H V t b j E u e W V h c i Z x d W 9 0 O y w m c X V v d D t D b 2 x 1 b W 4 x L m l u Z G l 2 a W R 1 Y W x z J n F 1 b 3 Q 7 X S I g L z 4 8 R W 5 0 c n k g V H l w Z T 0 i U X V l c n l J R C I g V m F s d W U 9 I n N m Z m I y N j Q 4 O C 0 5 N 2 R h L T R l M 2 Q t O G Z m N i 0 5 M 2 Q 5 Z j Z m O T g 0 Y j Y i I C 8 + P E V u d H J 5 I F R 5 c G U 9 I k Z p b G x D b 3 V u d C I g V m F s d W U 9 I m w 0 O 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0 a W 1 l c 2 V y a W V z P 3 d p Z G d l d F 9 p Z D 0 x M z Y 0 O T J c d T A w M j Z z d l 9 p Z D 0 x M V x 1 M D A y N m d l b 1 9 p Z D 0 2 O T B c d T A w M j Z w b 3 B 1 b G F 0 a W 9 u X 2 d y b 3 V w P T Q 3 O T d c d T A w M j Z m c m V x d W V u Y 3 k 9 L 0 V 4 c G F u Z G V k I E N v b H V t b j E u e 0 N v b H V t b j E u b W 9 u d G g s M H 0 m c X V v d D s s J n F 1 b 3 Q 7 U 2 V j d G l v b j E v d G l t Z X N l c m l l c z 9 3 a W R n Z X R f a W Q 9 M T M 2 N D k y X H U w M D I 2 c 3 Z f a W Q 9 M T F c d T A w M j Z n Z W 9 f a W Q 9 N j k w X H U w M D I 2 c G 9 w d W x h d G l v b l 9 n c m 9 1 c D 0 0 N z k 3 X H U w M D I 2 Z n J l c X V l b m N 5 P S 9 F e H B h b m R l Z C B D b 2 x 1 b W 4 x L n t D b 2 x 1 b W 4 x L n l l Y X I s M X 0 m c X V v d D s s J n F 1 b 3 Q 7 U 2 V j d G l v b j E v d G l t Z X N l c m l l c z 9 3 a W R n Z X R f a W Q 9 M T M 2 N D k y X H U w M D I 2 c 3 Z f a W Q 9 M T F c d T A w M j Z n Z W 9 f a W Q 9 N j k w X H U w M D I 2 c G 9 w d W x h d G l v b l 9 n c m 9 1 c D 0 0 N z k 3 X H U w M D I 2 Z n J l c X V l b m N 5 P S 9 F e H B h b m R l Z C B D b 2 x 1 b W 4 x L n t D b 2 x 1 b W 4 x L m l u Z G l 2 a W R 1 Y W x z L D J 9 J n F 1 b 3 Q 7 X S w m c X V v d D t D b 2 x 1 b W 5 D b 3 V u d C Z x d W 9 0 O z o z L C Z x d W 9 0 O 0 t l e U N v b H V t b k 5 h b W V z J n F 1 b 3 Q 7 O l t d L C Z x d W 9 0 O 0 N v b H V t b k l k Z W 5 0 a X R p Z X M m c X V v d D s 6 W y Z x d W 9 0 O 1 N l Y 3 R p b 2 4 x L 3 R p b W V z Z X J p Z X M / d 2 l k Z 2 V 0 X 2 l k P T E z N j Q 5 M l x 1 M D A y N n N 2 X 2 l k P T E x X H U w M D I 2 Z 2 V v X 2 l k P T Y 5 M F x 1 M D A y N n B v c H V s Y X R p b 2 5 f Z 3 J v d X A 9 N D c 5 N 1 x 1 M D A y N m Z y Z X F 1 Z W 5 j e T 0 v R X h w Y W 5 k Z W Q g Q 2 9 s d W 1 u M S 5 7 Q 2 9 s d W 1 u M S 5 t b 2 5 0 a C w w f S Z x d W 9 0 O y w m c X V v d D t T Z W N 0 a W 9 u M S 9 0 a W 1 l c 2 V y a W V z P 3 d p Z G d l d F 9 p Z D 0 x M z Y 0 O T J c d T A w M j Z z d l 9 p Z D 0 x M V x 1 M D A y N m d l b 1 9 p Z D 0 2 O T B c d T A w M j Z w b 3 B 1 b G F 0 a W 9 u X 2 d y b 3 V w P T Q 3 O T d c d T A w M j Z m c m V x d W V u Y 3 k 9 L 0 V 4 c G F u Z G V k I E N v b H V t b j E u e 0 N v b H V t b j E u e W V h c i w x f S Z x d W 9 0 O y w m c X V v d D t T Z W N 0 a W 9 u M S 9 0 a W 1 l c 2 V y a W V z P 3 d p Z G d l d F 9 p Z D 0 x M z Y 0 O T J c d T A w M j Z z d l 9 p Z D 0 x M V x 1 M D A y N m d l b 1 9 p Z D 0 2 O T B c d T A w M j Z w b 3 B 1 b G F 0 a W 9 u X 2 d y b 3 V w P T Q 3 O T d c d T A w M j Z m c m V x d W V u Y 3 k 9 L 0 V 4 c G F u Z G V k I E N v b H V t b j E u e 0 N v b H V t b j E u a W 5 k a X Z p Z H V h b H M s M n 0 m c X V v d D t d L C Z x d W 9 0 O 1 J l b G F 0 a W 9 u c 2 h p c E l u Z m 8 m c X V v d D s 6 W 1 1 9 I i A v P j w v U 3 R h Y m x l R W 5 0 c m l l c z 4 8 L 0 l 0 Z W 0 + P E l 0 Z W 0 + P E l 0 Z W 1 M b 2 N h d G l v b j 4 8 S X R l b V R 5 c G U + R m 9 y b X V s Y T w v S X R l b V R 5 c G U + P E l 0 Z W 1 Q Y X R o P l N l Y 3 R p b 2 4 x L 3 R p b W V z Z X J p Z X M l M 0 Z 3 a W R n Z X R f a W Q l M 0 Q x M z Y 0 O T I l M j Z z d l 9 p Z C U z R D E x J T I 2 Z 2 V v X 2 l k J T N E N j k w J T I 2 c G 9 w d W x h d G l v b l 9 n c m 9 1 c C U z R D Q 3 O T c l M j Z m c m V x d W V u Y 3 k l M 0 Q v U 2 9 1 c m N l P C 9 J d G V t U G F 0 a D 4 8 L 0 l 0 Z W 1 M b 2 N h d G l v b j 4 8 U 3 R h Y m x l R W 5 0 c m l l c y A v P j w v S X R l b T 4 8 S X R l b T 4 8 S X R l b U x v Y 2 F 0 a W 9 u P j x J d G V t V H l w Z T 5 G b 3 J t d W x h P C 9 J d G V t V H l w Z T 4 8 S X R l b V B h d G g + U 2 V j d G l v b j E v d G l t Z X N l c m l l c y U z R n d p Z G d l d F 9 p Z C U z R D E z N j Q 5 M i U y N n N 2 X 2 l k J T N E M T E l M j Z n Z W 9 f a W Q l M 0 Q 2 O T A l M j Z w b 3 B 1 b G F 0 a W 9 u X 2 d y b 3 V w J T N E N D c 5 N y U y N m Z y Z X F 1 Z W 5 j e S U z R C 9 k Y X R h P C 9 J d G V t U G F 0 a D 4 8 L 0 l 0 Z W 1 M b 2 N h d G l v b j 4 8 U 3 R h Y m x l R W 5 0 c m l l c y A v P j w v S X R l b T 4 8 S X R l b T 4 8 S X R l b U x v Y 2 F 0 a W 9 u P j x J d G V t V H l w Z T 5 G b 3 J t d W x h P C 9 J d G V t V H l w Z T 4 8 S X R l b V B h d G g + U 2 V j d G l v b j E v d G l t Z X N l c m l l c y U z R n d p Z G d l d F 9 p Z C U z R D E z N j Q 5 M i U y N n N 2 X 2 l k J T N E M T E l M j Z n Z W 9 f a W Q l M 0 Q 2 O T A l M j Z w b 3 B 1 b G F 0 a W 9 u X 2 d y b 3 V w J T N E N D c 5 N y U y N m Z y Z X F 1 Z W 5 j e S U z R C 9 0 a W 1 l c 2 V y a W V z P C 9 J d G V t U G F 0 a D 4 8 L 0 l 0 Z W 1 M b 2 N h d G l v b j 4 8 U 3 R h Y m x l R W 5 0 c m l l c y A v P j w v S X R l b T 4 8 S X R l b T 4 8 S X R l b U x v Y 2 F 0 a W 9 u P j x J d G V t V H l w Z T 5 G b 3 J t d W x h P C 9 J d G V t V H l w Z T 4 8 S X R l b V B h d G g + U 2 V j d G l v b j E v d G l t Z X N l c m l l c y U z R n d p Z G d l d F 9 p Z C U z R D E z N j Q 5 M i U y N n N 2 X 2 l k J T N E M T E l M j Z n Z W 9 f a W Q l M 0 Q 2 O T A l M j Z w b 3 B 1 b G F 0 a W 9 u X 2 d y b 3 V w J T N E N D c 5 N y U y N m Z y Z X F 1 Z W 5 j e S U z R C 9 D b 2 5 2 Z X J 0 Z W Q l M j B 0 b y U y M F R h Y m x l P C 9 J d G V t U G F 0 a D 4 8 L 0 l 0 Z W 1 M b 2 N h d G l v b j 4 8 U 3 R h Y m x l R W 5 0 c m l l c y A v P j w v S X R l b T 4 8 S X R l b T 4 8 S X R l b U x v Y 2 F 0 a W 9 u P j x J d G V t V H l w Z T 5 G b 3 J t d W x h P C 9 J d G V t V H l w Z T 4 8 S X R l b V B h d G g + U 2 V j d G l v b j E v d G l t Z X N l c m l l c y U z R n d p Z G d l d F 9 p Z C U z R D E z N j Q 5 M i U y N n N 2 X 2 l k J T N E M T E l M j Z n Z W 9 f a W Q l M 0 Q 2 O T A l M j Z w b 3 B 1 b G F 0 a W 9 u X 2 d y b 3 V w J T N E N D c 5 N y U y N m Z y Z X F 1 Z W 5 j e S U z R C 9 F e H B h b m R l Z C U y M E N v b H V t b j E 8 L 0 l 0 Z W 1 Q Y X R o P j w v S X R l b U x v Y 2 F 0 a W 9 u P j x T d G F i b G V F b n R y a W V z I C 8 + P C 9 J d G V t P j x J d G V t P j x J d G V t T G 9 j Y X R p b 2 4 + P E l 0 Z W 1 U e X B l P k Z v c m 1 1 b G E 8 L 0 l 0 Z W 1 U e X B l P j x J d G V t U G F 0 a D 5 T Z W N 0 a W 9 u M S 9 v c m l n a W 4 l M 0 Z 3 a W R n Z X R f a W Q l M 0 Q x M j U w N D A l M j Z n Z W 9 f a W Q l M 0 Q 2 O T A l M j Z z d l 9 p Z C U z R D E x J T I 2 c G 9 w d W x h d G l v b l 9 j b 2 x s Z W N 0 a W 9 u J T N E M j g l M j Z s a W 1 p d C U z R D I w M C U y N m 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p Z 2 l u X 3 d p Z G d l d F 9 p Z F 8 x M j U w N D B f Z 2 V v X 2 l k X z Y 5 M F 9 z d l 9 p Z F 8 x M V 9 w b 3 B 1 b G F 0 a W 9 u X 2 N v b G x l Y 3 R p b 2 5 f M j h f b G l t a X R f M j A w X 2 Y i I C 8 + P E V u d H J 5 I F R 5 c G U 9 I k Z p b G x l Z E N v b X B s Z X R l U m V z d W x 0 V G 9 X b 3 J r c 2 h l Z X Q i I F Z h b H V l P S J s M S I g L z 4 8 R W 5 0 c n k g V H l w Z T 0 i R m l s b E V y c m 9 y Q 2 9 k Z S I g V m F s d W U 9 I n N V b m t u b 3 d u I i A v P j x F b n R y e S B U e X B l P S J G a W x s R X J y b 3 J D b 3 V u d C I g V m F s d W U 9 I m w w I i A v P j x F b n R y e S B U e X B l P S J G a W x s T G F z d F V w Z G F 0 Z W Q i I F Z h b H V l P S J k M j A x O S 0 x M S 0 y N V Q x N D o x N T o 0 N S 4 5 M T M w N z I 5 W i I g L z 4 8 R W 5 0 c n k g V H l w Z T 0 i R m l s b E N v b H V t b l R 5 c G V z I i B W Y W x 1 Z T 0 i c 0 F B Q U R B d 0 0 9 I i A v P j x F b n R y e S B U e X B l P S J G a W x s Q 2 9 s d W 1 u T m F t Z X M i I F Z h b H V l P S J z W y Z x d W 9 0 O 0 N v b H V t b j E u c G 9 w X 2 9 y a W d p b l 9 u Y W 1 l J n F 1 b 3 Q 7 L C Z x d W 9 0 O 0 N v b H V t b j E u Z G F 0 Z S Z x d W 9 0 O y w m c X V v d D t D b 2 x 1 b W 4 x L m 1 v b n R o J n F 1 b 3 Q 7 L C Z x d W 9 0 O 0 N v b H V t b j E u e W V h c i Z x d W 9 0 O y w m c X V v d D t D b 2 x 1 b W 4 x L m l u Z G l 2 a W R 1 Y W x z J n F 1 b 3 Q 7 X S I g L z 4 8 R W 5 0 c n k g V H l w Z T 0 i U X V l c n l J R C I g V m F s d W U 9 I n M y N T F j N G Q 0 Y i 0 x N D c 2 L T Q 0 Y T Q t Y T M 0 N C 0 4 N W N l Y T g 3 M D Y x Z W E i I C 8 + P E V u d H J 5 I F R 5 c G U 9 I k Z p b G x D b 3 V u d C I g V m F s d W U 9 I m w z M i 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v c m l n a W 4 / d 2 l k Z 2 V 0 X 2 l k P T E y N T A 0 M F x 1 M D A y N m d l b 1 9 p Z D 0 2 O T B c d T A w M j Z z d l 9 p Z D 0 x M V x 1 M D A y N n B v c H V s Y X R p b 2 5 f Y 2 9 s b G V j d G l v b j 0 y O F x 1 M D A y N m x p b W l 0 P T I w M F x 1 M D A y N m Y v R X h w Y W 5 k Z W Q g Q 2 9 s d W 1 u M S 5 7 Q 2 9 s d W 1 u M S 5 w b 3 B f b 3 J p Z 2 l u X 2 5 h b W U s M H 0 m c X V v d D s s J n F 1 b 3 Q 7 U 2 V j d G l v b j E v b 3 J p Z 2 l u P 3 d p Z G d l d F 9 p Z D 0 x M j U w N D B c d T A w M j Z n Z W 9 f a W Q 9 N j k w X H U w M D I 2 c 3 Z f a W Q 9 M T F c d T A w M j Z w b 3 B 1 b G F 0 a W 9 u X 2 N v b G x l Y 3 R p b 2 4 9 M j h c d T A w M j Z s a W 1 p d D 0 y M D B c d T A w M j Z m L 0 V 4 c G F u Z G V k I E N v b H V t b j E u e 0 N v b H V t b j E u Z G F 0 Z S w x f S Z x d W 9 0 O y w m c X V v d D t T Z W N 0 a W 9 u M S 9 v c m l n a W 4 / d 2 l k Z 2 V 0 X 2 l k P T E y N T A 0 M F x 1 M D A y N m d l b 1 9 p Z D 0 2 O T B c d T A w M j Z z d l 9 p Z D 0 x M V x 1 M D A y N n B v c H V s Y X R p b 2 5 f Y 2 9 s b G V j d G l v b j 0 y O F x 1 M D A y N m x p b W l 0 P T I w M F x 1 M D A y N m Y v Q 2 h h b m d l Z C B U e X B l L n t D b 2 x 1 b W 4 x L m 1 v b n R o L D J 9 J n F 1 b 3 Q 7 L C Z x d W 9 0 O 1 N l Y 3 R p b 2 4 x L 2 9 y a W d p b j 9 3 a W R n Z X R f a W Q 9 M T I 1 M D Q w X H U w M D I 2 Z 2 V v X 2 l k P T Y 5 M F x 1 M D A y N n N 2 X 2 l k P T E x X H U w M D I 2 c G 9 w d W x h d G l v b l 9 j b 2 x s Z W N 0 a W 9 u P T I 4 X H U w M D I 2 b G l t a X Q 9 M j A w X H U w M D I 2 Z i 9 D a G F u Z 2 V k I F R 5 c G U u e 0 N v b H V t b j E u e W V h c i w z f S Z x d W 9 0 O y w m c X V v d D t T Z W N 0 a W 9 u M S 9 v c m l n a W 4 / d 2 l k Z 2 V 0 X 2 l k P T E y N T A 0 M F x 1 M D A y N m d l b 1 9 p Z D 0 2 O T B c d T A w M j Z z d l 9 p Z D 0 x M V x 1 M D A y N n B v c H V s Y X R p b 2 5 f Y 2 9 s b G V j d G l v b j 0 y O F x 1 M D A y N m x p b W l 0 P T I w M F x 1 M D A y N m Y v Q 2 h h b m d l Z C B U e X B l L n t D b 2 x 1 b W 4 x L m l u Z G l 2 a W R 1 Y W x z L D R 9 J n F 1 b 3 Q 7 X S w m c X V v d D t D b 2 x 1 b W 5 D b 3 V u d C Z x d W 9 0 O z o 1 L C Z x d W 9 0 O 0 t l e U N v b H V t b k 5 h b W V z J n F 1 b 3 Q 7 O l t d L C Z x d W 9 0 O 0 N v b H V t b k l k Z W 5 0 a X R p Z X M m c X V v d D s 6 W y Z x d W 9 0 O 1 N l Y 3 R p b 2 4 x L 2 9 y a W d p b j 9 3 a W R n Z X R f a W Q 9 M T I 1 M D Q w X H U w M D I 2 Z 2 V v X 2 l k P T Y 5 M F x 1 M D A y N n N 2 X 2 l k P T E x X H U w M D I 2 c G 9 w d W x h d G l v b l 9 j b 2 x s Z W N 0 a W 9 u P T I 4 X H U w M D I 2 b G l t a X Q 9 M j A w X H U w M D I 2 Z i 9 F e H B h b m R l Z C B D b 2 x 1 b W 4 x L n t D b 2 x 1 b W 4 x L n B v c F 9 v c m l n a W 5 f b m F t Z S w w f S Z x d W 9 0 O y w m c X V v d D t T Z W N 0 a W 9 u M S 9 v c m l n a W 4 / d 2 l k Z 2 V 0 X 2 l k P T E y N T A 0 M F x 1 M D A y N m d l b 1 9 p Z D 0 2 O T B c d T A w M j Z z d l 9 p Z D 0 x M V x 1 M D A y N n B v c H V s Y X R p b 2 5 f Y 2 9 s b G V j d G l v b j 0 y O F x 1 M D A y N m x p b W l 0 P T I w M F x 1 M D A y N m Y v R X h w Y W 5 k Z W Q g Q 2 9 s d W 1 u M S 5 7 Q 2 9 s d W 1 u M S 5 k Y X R l L D F 9 J n F 1 b 3 Q 7 L C Z x d W 9 0 O 1 N l Y 3 R p b 2 4 x L 2 9 y a W d p b j 9 3 a W R n Z X R f a W Q 9 M T I 1 M D Q w X H U w M D I 2 Z 2 V v X 2 l k P T Y 5 M F x 1 M D A y N n N 2 X 2 l k P T E x X H U w M D I 2 c G 9 w d W x h d G l v b l 9 j b 2 x s Z W N 0 a W 9 u P T I 4 X H U w M D I 2 b G l t a X Q 9 M j A w X H U w M D I 2 Z i 9 D a G F u Z 2 V k I F R 5 c G U u e 0 N v b H V t b j E u b W 9 u d G g s M n 0 m c X V v d D s s J n F 1 b 3 Q 7 U 2 V j d G l v b j E v b 3 J p Z 2 l u P 3 d p Z G d l d F 9 p Z D 0 x M j U w N D B c d T A w M j Z n Z W 9 f a W Q 9 N j k w X H U w M D I 2 c 3 Z f a W Q 9 M T F c d T A w M j Z w b 3 B 1 b G F 0 a W 9 u X 2 N v b G x l Y 3 R p b 2 4 9 M j h c d T A w M j Z s a W 1 p d D 0 y M D B c d T A w M j Z m L 0 N o Y W 5 n Z W Q g V H l w Z S 5 7 Q 2 9 s d W 1 u M S 5 5 Z W F y L D N 9 J n F 1 b 3 Q 7 L C Z x d W 9 0 O 1 N l Y 3 R p b 2 4 x L 2 9 y a W d p b j 9 3 a W R n Z X R f a W Q 9 M T I 1 M D Q w X H U w M D I 2 Z 2 V v X 2 l k P T Y 5 M F x 1 M D A y N n N 2 X 2 l k P T E x X H U w M D I 2 c G 9 w d W x h d G l v b l 9 j b 2 x s Z W N 0 a W 9 u P T I 4 X H U w M D I 2 b G l t a X Q 9 M j A w X H U w M D I 2 Z i 9 D a G F u Z 2 V k I F R 5 c G U u e 0 N v b H V t b j E u a W 5 k a X Z p Z H V h b H M s N H 0 m c X V v d D t d L C Z x d W 9 0 O 1 J l b G F 0 a W 9 u c 2 h p c E l u Z m 8 m c X V v d D s 6 W 1 1 9 I i A v P j w v U 3 R h Y m x l R W 5 0 c m l l c z 4 8 L 0 l 0 Z W 0 + P E l 0 Z W 0 + P E l 0 Z W 1 M b 2 N h d G l v b j 4 8 S X R l b V R 5 c G U + R m 9 y b X V s Y T w v S X R l b V R 5 c G U + P E l 0 Z W 1 Q Y X R o P l N l Y 3 R p b 2 4 x L 2 9 y a W d p b i U z R n d p Z G d l d F 9 p Z C U z R D E y N T A 0 M C U y N m d l b 1 9 p Z C U z R D Y 5 M C U y N n N 2 X 2 l k J T N E M T E l M j Z w b 3 B 1 b G F 0 a W 9 u X 2 N v b G x l Y 3 R p b 2 4 l M 0 Q y O C U y N m x p b W l 0 J T N E M j A w J T I 2 Z i 9 T b 3 V y Y 2 U 8 L 0 l 0 Z W 1 Q Y X R o P j w v S X R l b U x v Y 2 F 0 a W 9 u P j x T d G F i b G V F b n R y a W V z I C 8 + P C 9 J d G V t P j x J d G V t P j x J d G V t T G 9 j Y X R p b 2 4 + P E l 0 Z W 1 U e X B l P k Z v c m 1 1 b G E 8 L 0 l 0 Z W 1 U e X B l P j x J d G V t U G F 0 a D 5 T Z W N 0 a W 9 u M S 9 v c m l n a W 4 l M 0 Z 3 a W R n Z X R f a W Q l M 0 Q x M j U w N D A l M j Z n Z W 9 f a W Q l M 0 Q 2 O T A l M j Z z d l 9 p Z C U z R D E x J T I 2 c G 9 w d W x h d G l v b l 9 j b 2 x s Z W N 0 a W 9 u J T N E M j g l M j Z s a W 1 p d C U z R D I w M C U y N m Y v Z G F 0 Y T w v S X R l b V B h d G g + P C 9 J d G V t T G 9 j Y X R p b 2 4 + P F N 0 Y W J s Z U V u d H J p Z X M g L z 4 8 L 0 l 0 Z W 0 + P E l 0 Z W 0 + P E l 0 Z W 1 M b 2 N h d G l v b j 4 8 S X R l b V R 5 c G U + R m 9 y b X V s Y T w v S X R l b V R 5 c G U + P E l 0 Z W 1 Q Y X R o P l N l Y 3 R p b 2 4 x L 2 9 y a W d p b i U z R n d p Z G d l d F 9 p Z C U z R D E y N T A 0 M C U y N m d l b 1 9 p Z C U z R D Y 5 M C U y N n N 2 X 2 l k J T N E M T E l M j Z w b 3 B 1 b G F 0 a W 9 u X 2 N v b G x l Y 3 R p b 2 4 l M 0 Q y O C U y N m x p b W l 0 J T N E M j A w J T I 2 Z i 9 D b 2 5 2 Z X J 0 Z W Q l M j B 0 b y U y M F R h Y m x l P C 9 J d G V t U G F 0 a D 4 8 L 0 l 0 Z W 1 M b 2 N h d G l v b j 4 8 U 3 R h Y m x l R W 5 0 c m l l c y A v P j w v S X R l b T 4 8 S X R l b T 4 8 S X R l b U x v Y 2 F 0 a W 9 u P j x J d G V t V H l w Z T 5 G b 3 J t d W x h P C 9 J d G V t V H l w Z T 4 8 S X R l b V B h d G g + U 2 V j d G l v b j E v b 3 J p Z 2 l u J T N G d 2 l k Z 2 V 0 X 2 l k J T N E M T I 1 M D Q w J T I 2 Z 2 V v X 2 l k J T N E N j k w J T I 2 c 3 Z f a W Q l M 0 Q x M S U y N n B v c H V s Y X R p b 2 5 f Y 2 9 s b G V j d G l v b i U z R D I 4 J T I 2 b G l t a X Q l M 0 Q y M D A l M j Z m L 0 V 4 c G F u Z G V k J T I w Q 2 9 s d W 1 u M T w v S X R l b V B h d G g + P C 9 J d G V t T G 9 j Y X R p b 2 4 + P F N 0 Y W J s Z U V u d H J p Z X M g L z 4 8 L 0 l 0 Z W 0 + P E l 0 Z W 0 + P E l 0 Z W 1 M b 2 N h d G l v b j 4 8 S X R l b V R 5 c G U + R m 9 y b X V s Y T w v S X R l b V R 5 c G U + P E l 0 Z W 1 Q Y X R o P l N l Y 3 R p b 2 4 x L 2 9 y a W d p b i U z R n d p Z G d l d F 9 p Z C U z R D E y N T A 0 M C U y N m d l b 1 9 p Z C U z R D Y 5 M C U y N n N 2 X 2 l k J T N E M T E l M j Z w b 3 B 1 b G F 0 a W 9 u X 2 N v b G x l Y 3 R p b 2 4 l M 0 Q y O C U y N m x p b W l 0 J T N E M j A w J T I 2 Z i 9 D a G F u Z 2 V k J T I w V H l w Z T w v S X R l b V B h d G g + P C 9 J d G V t T G 9 j Y X R p b 2 4 + P F N 0 Y W J s Z U V u d H J p Z X M g L z 4 8 L 0 l 0 Z W 0 + P E l 0 Z W 0 + P E l 0 Z W 1 M b 2 N h d G l v b j 4 8 S X R l b V R 5 c G U + R m 9 y b X V s Y T w v S X R l b V R 5 c G U + P E l 0 Z W 1 Q Y X R o P l N l Y 3 R p b 2 4 x L 2 d l d C U z R n d p Z G d l d F 9 p Z C U z R D E z N j U w M C U y N n N 2 X 2 l k J T N E M T E l M j Z w b 3 B 1 b G F 0 a W 9 u X 2 d y b 3 V w J T N E N T I 3 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R f d 2 l k Z 2 V 0 X 2 l k X z E z N j U w M F 9 z d l 9 p Z F 8 x M V 9 w b 3 B 1 b G F 0 a W 9 u X 2 d y b 3 V w X z U y N z Q i I C 8 + P E V u d H J 5 I F R 5 c G U 9 I k Z p b G x l Z E N v b X B s Z X R l U m V z d W x 0 V G 9 X b 3 J r c 2 h l Z X Q i I F Z h b H V l P S J s M S I g L z 4 8 R W 5 0 c n k g V H l w Z T 0 i R m l s b E N v b H V t b k 5 h b W V z I i B W Y W x 1 Z T 0 i c 1 s m c X V v d D t D b 2 x 1 b W 4 x L m R h d G U m c X V v d D s s J n F 1 b 3 Q 7 Q 2 9 s d W 1 u M S 5 t b 2 5 0 a C Z x d W 9 0 O y w m c X V v d D t D b 2 x 1 b W 4 x L n l l Y X I m c X V v d D s s J n F 1 b 3 Q 7 Q 2 9 s d W 1 u M S 5 p b m R p d m l k d W F s c y Z x d W 9 0 O 1 0 i I C 8 + P E V u d H J 5 I F R 5 c G U 9 I k Z p b G x D b 2 x 1 b W 5 U e X B l c y I g V m F s d W U 9 I n N B Q U 1 E Q X c 9 P S I g L z 4 8 R W 5 0 c n k g V H l w Z T 0 i R m l s b E x h c 3 R V c G R h d G V k I i B W Y W x 1 Z T 0 i Z D I w M T k t M T E t M j V U M T Q 6 M T U 6 N D U u N z c 4 N D M z O V o i I C 8 + P E V u d H J 5 I F R 5 c G U 9 I k Z p b G x F c n J v c k N v d W 5 0 I i B W Y W x 1 Z T 0 i b D A i I C 8 + P E V u d H J 5 I F R 5 c G U 9 I k Z p b G x F c n J v c k N v Z G U i I F Z h b H V l P S J z V W 5 r b m 9 3 b i I g L z 4 8 R W 5 0 c n k g V H l w Z T 0 i R m l s b E N v d W 5 0 I i B W Y W x 1 Z T 0 i b D E i I C 8 + P E V u d H J 5 I F R 5 c G U 9 I l F 1 Z X J 5 S U Q i I F Z h b H V l P S J z Z T N j O W I 1 Y z Q t N 2 I 3 Y S 0 0 M D d l L T g w M D M t M D B h M D d l N T M 1 Y T Z m I i A v P j x F b n R y e S B U e X B l P S J G a W x s U 3 R h d H V z I i B W Y W x 1 Z T 0 i c 0 N v b X B s Z X R l 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2 d l d D 9 3 a W R n Z X R f a W Q 9 M T M 2 N T A w X H U w M D I 2 c 3 Z f a W Q 9 M T F c d T A w M j Z w b 3 B 1 b G F 0 a W 9 u X 2 d y b 3 V w P T U y N z Q v R X h w Y W 5 k Z W Q g Q 2 9 s d W 1 u M S 5 7 Q 2 9 s d W 1 u M S 5 k Y X R l L D B 9 J n F 1 b 3 Q 7 L C Z x d W 9 0 O 1 N l Y 3 R p b 2 4 x L 2 d l d D 9 3 a W R n Z X R f a W Q 9 M T M 2 N T A w X H U w M D I 2 c 3 Z f a W Q 9 M T F c d T A w M j Z w b 3 B 1 b G F 0 a W 9 u X 2 d y b 3 V w P T U y N z Q v Q 2 h h b m d l Z C B U e X B l L n t D b 2 x 1 b W 4 x L m 1 v b n R o L D F 9 J n F 1 b 3 Q 7 L C Z x d W 9 0 O 1 N l Y 3 R p b 2 4 x L 2 d l d D 9 3 a W R n Z X R f a W Q 9 M T M 2 N T A w X H U w M D I 2 c 3 Z f a W Q 9 M T F c d T A w M j Z w b 3 B 1 b G F 0 a W 9 u X 2 d y b 3 V w P T U y N z Q v Q 2 h h b m d l Z C B U e X B l L n t D b 2 x 1 b W 4 x L n l l Y X I s M n 0 m c X V v d D s s J n F 1 b 3 Q 7 U 2 V j d G l v b j E v Z 2 V 0 P 3 d p Z G d l d F 9 p Z D 0 x M z Y 1 M D B c d T A w M j Z z d l 9 p Z D 0 x M V x 1 M D A y N n B v c H V s Y X R p b 2 5 f Z 3 J v d X A 9 N T I 3 N C 9 D a G F u Z 2 V k I F R 5 c G U u e 0 N v b H V t b j E u a W 5 k a X Z p Z H V h b H M s M 3 0 m c X V v d D t d L C Z x d W 9 0 O 0 N v b H V t b k N v d W 5 0 J n F 1 b 3 Q 7 O j Q s J n F 1 b 3 Q 7 S 2 V 5 Q 2 9 s d W 1 u T m F t Z X M m c X V v d D s 6 W 1 0 s J n F 1 b 3 Q 7 Q 2 9 s d W 1 u S W R l b n R p d G l l c y Z x d W 9 0 O z p b J n F 1 b 3 Q 7 U 2 V j d G l v b j E v Z 2 V 0 P 3 d p Z G d l d F 9 p Z D 0 x M z Y 1 M D B c d T A w M j Z z d l 9 p Z D 0 x M V x 1 M D A y N n B v c H V s Y X R p b 2 5 f Z 3 J v d X A 9 N T I 3 N C 9 F e H B h b m R l Z C B D b 2 x 1 b W 4 x L n t D b 2 x 1 b W 4 x L m R h d G U s M H 0 m c X V v d D s s J n F 1 b 3 Q 7 U 2 V j d G l v b j E v Z 2 V 0 P 3 d p Z G d l d F 9 p Z D 0 x M z Y 1 M D B c d T A w M j Z z d l 9 p Z D 0 x M V x 1 M D A y N n B v c H V s Y X R p b 2 5 f Z 3 J v d X A 9 N T I 3 N C 9 D a G F u Z 2 V k I F R 5 c G U u e 0 N v b H V t b j E u b W 9 u d G g s M X 0 m c X V v d D s s J n F 1 b 3 Q 7 U 2 V j d G l v b j E v Z 2 V 0 P 3 d p Z G d l d F 9 p Z D 0 x M z Y 1 M D B c d T A w M j Z z d l 9 p Z D 0 x M V x 1 M D A y N n B v c H V s Y X R p b 2 5 f Z 3 J v d X A 9 N T I 3 N C 9 D a G F u Z 2 V k I F R 5 c G U u e 0 N v b H V t b j E u e W V h c i w y f S Z x d W 9 0 O y w m c X V v d D t T Z W N 0 a W 9 u M S 9 n Z X Q / d 2 l k Z 2 V 0 X 2 l k P T E z N j U w M F x 1 M D A y N n N 2 X 2 l k P T E x X H U w M D I 2 c G 9 w d W x h d G l v b l 9 n c m 9 1 c D 0 1 M j c 0 L 0 N o Y W 5 n Z W Q g V H l w Z S 5 7 Q 2 9 s d W 1 u M S 5 p b m R p d m l k d W F s c y w z f S Z x d W 9 0 O 1 0 s J n F 1 b 3 Q 7 U m V s Y X R p b 2 5 z a G l w S W 5 m b y Z x d W 9 0 O z p b X X 0 i I C 8 + P C 9 T d G F i b G V F b n R y a W V z P j w v S X R l b T 4 8 S X R l b T 4 8 S X R l b U x v Y 2 F 0 a W 9 u P j x J d G V t V H l w Z T 5 G b 3 J t d W x h P C 9 J d G V t V H l w Z T 4 8 S X R l b V B h d G g + U 2 V j d G l v b j E v Z 2 V 0 J T N G d 2 l k Z 2 V 0 X 2 l k J T N E M T M 2 N T A w J T I 2 c 3 Z f a W Q l M 0 Q x M S U y N n B v c H V s Y X R p b 2 5 f Z 3 J v d X A l M 0 Q 1 M j c 0 L 1 N v d X J j Z T w v S X R l b V B h d G g + P C 9 J d G V t T G 9 j Y X R p b 2 4 + P F N 0 Y W J s Z U V u d H J p Z X M g L z 4 8 L 0 l 0 Z W 0 + P E l 0 Z W 0 + P E l 0 Z W 1 M b 2 N h d G l v b j 4 8 S X R l b V R 5 c G U + R m 9 y b X V s Y T w v S X R l b V R 5 c G U + P E l 0 Z W 1 Q Y X R o P l N l Y 3 R p b 2 4 x L 2 d l d C U z R n d p Z G d l d F 9 p Z C U z R D E z N j U w M C U y N n N 2 X 2 l k J T N E M T E l M j Z w b 3 B 1 b G F 0 a W 9 u X 2 d y b 3 V w J T N E N T I 3 N C 9 k Y X R h P C 9 J d G V t U G F 0 a D 4 8 L 0 l 0 Z W 1 M b 2 N h d G l v b j 4 8 U 3 R h Y m x l R W 5 0 c m l l c y A v P j w v S X R l b T 4 8 S X R l b T 4 8 S X R l b U x v Y 2 F 0 a W 9 u P j x J d G V t V H l w Z T 5 G b 3 J t d W x h P C 9 J d G V t V H l w Z T 4 8 S X R l b V B h d G g + U 2 V j d G l v b j E v Z 2 V 0 J T N G d 2 l k Z 2 V 0 X 2 l k J T N E M T M 2 N T A w J T I 2 c 3 Z f a W Q l M 0 Q x M S U y N n B v c H V s Y X R p b 2 5 f Z 3 J v d X A l M 0 Q 1 M j c 0 L 0 N v b n Z l c n R l Z C U y M H R v J T I w V G F i b G U 8 L 0 l 0 Z W 1 Q Y X R o P j w v S X R l b U x v Y 2 F 0 a W 9 u P j x T d G F i b G V F b n R y a W V z I C 8 + P C 9 J d G V t P j x J d G V t P j x J d G V t T G 9 j Y X R p b 2 4 + P E l 0 Z W 1 U e X B l P k Z v c m 1 1 b G E 8 L 0 l 0 Z W 1 U e X B l P j x J d G V t U G F 0 a D 5 T Z W N 0 a W 9 u M S 9 n Z X Q l M 0 Z 3 a W R n Z X R f a W Q l M 0 Q x M z Y 1 M D A l M j Z z d l 9 p Z C U z R D E x J T I 2 c G 9 w d W x h d G l v b l 9 n c m 9 1 c C U z R D U y N z Q v R X h w Y W 5 k Z W Q l M j B D b 2 x 1 b W 4 x P C 9 J d G V t U G F 0 a D 4 8 L 0 l 0 Z W 1 M b 2 N h d G l v b j 4 8 U 3 R h Y m x l R W 5 0 c m l l c y A v P j w v S X R l b T 4 8 S X R l b T 4 8 S X R l b U x v Y 2 F 0 a W 9 u P j x J d G V t V H l w Z T 5 G b 3 J t d W x h P C 9 J d G V t V H l w Z T 4 8 S X R l b V B h d G g + U 2 V j d G l v b j E v Z 2 V 0 J T N G d 2 l k Z 2 V 0 X 2 l k J T N E M T M 2 N T A w J T I 2 c 3 Z f a W Q l M 0 Q x M S U y N n B v c H V s Y X R p b 2 5 f Z 3 J v d X A l M 0 Q 1 M j c 0 L 0 N o Y W 5 n Z W Q l M j B U e X B l P C 9 J d G V t U G F 0 a D 4 8 L 0 l 0 Z W 1 M b 2 N h d G l v b j 4 8 U 3 R h Y m x l R W 5 0 c m l l c y A v P j w v S X R l b T 4 8 S X R l b T 4 8 S X R l b U x v Y 2 F 0 a W 9 u P j x J d G V t V H l w Z T 5 G b 3 J t d W x h P C 9 J d G V t V H l w Z T 4 8 S X R l b V B h d G g + U 2 V j d G l v b j E v Z 2 V 0 J T N G d 2 l k Z 2 V 0 X 2 l k J T N E M T M 2 N T A w J T I 2 c 3 Z f a W Q l M 0 Q x M S U y N n B v c H V s Y X R p b 2 5 f Z 3 J v d X A l M 0 Q 1 M j c 1 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l d F 9 3 a W R n Z X R f a W R f M T M 2 N T A w X 3 N 2 X 2 l k X z E x X 3 B v c H V s Y X R p b 2 5 f Z 3 J v d X B f N T I 3 N S I g L z 4 8 R W 5 0 c n k g V H l w Z T 0 i R m l s b G V k Q 2 9 t c G x l d G V S Z X N 1 b H R U b 1 d v c m t z a G V l d C I g V m F s d W U 9 I m w x I i A v P j x F b n R y e S B U e X B l P S J G a W x s Q 2 9 s d W 1 u T m F t Z X M i I F Z h b H V l P S J z W y Z x d W 9 0 O 0 N v b H V t b j E u Z G F 0 Z S Z x d W 9 0 O y w m c X V v d D t D b 2 x 1 b W 4 x L m 1 v b n R o J n F 1 b 3 Q 7 L C Z x d W 9 0 O 0 N v b H V t b j E u e W V h c i Z x d W 9 0 O y w m c X V v d D t D b 2 x 1 b W 4 x L m l u Z G l 2 a W R 1 Y W x z J n F 1 b 3 Q 7 X S I g L z 4 8 R W 5 0 c n k g V H l w Z T 0 i R m l s b E N v b H V t b l R 5 c G V z I i B W Y W x 1 Z T 0 i c 0 F B T U R B d z 0 9 I i A v P j x F b n R y e S B U e X B l P S J G a W x s T G F z d F V w Z G F 0 Z W Q i I F Z h b H V l P S J k M j A x O S 0 x M S 0 y N V Q x N D o x N T o 0 N S 4 2 O D k 2 N z E y W i I g L z 4 8 R W 5 0 c n k g V H l w Z T 0 i R m l s b E V y c m 9 y Q 2 9 1 b n Q i I F Z h b H V l P S J s M C I g L z 4 8 R W 5 0 c n k g V H l w Z T 0 i R m l s b E V y c m 9 y Q 2 9 k Z S I g V m F s d W U 9 I n N V b m t u b 3 d u I i A v P j x F b n R y e S B U e X B l P S J G a W x s Q 2 9 1 b n Q i I F Z h b H V l P S J s M S I g L z 4 8 R W 5 0 c n k g V H l w Z T 0 i U X V l c n l J R C I g V m F s d W U 9 I n M 1 Y m I 3 Z G I 3 N y 0 y Z D Q 5 L T R i Z T I t O D U 0 Y i 0 w Z W J i N z k 1 N W Y 3 O T I 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Z 2 V 0 P 3 d p Z G d l d F 9 p Z D 0 x M z Y 1 M D B c d T A w M j Z z d l 9 p Z D 0 x M V x 1 M D A y N n B v c H V s Y X R p b 2 5 f Z 3 J v d X A 9 N T I 3 N S 9 F e H B h b m R l Z C B D b 2 x 1 b W 4 x L n t D b 2 x 1 b W 4 x L m R h d G U s M H 0 m c X V v d D s s J n F 1 b 3 Q 7 U 2 V j d G l v b j E v Z 2 V 0 P 3 d p Z G d l d F 9 p Z D 0 x M z Y 1 M D B c d T A w M j Z z d l 9 p Z D 0 x M V x 1 M D A y N n B v c H V s Y X R p b 2 5 f Z 3 J v d X A 9 N T I 3 N S 9 D a G F u Z 2 V k I F R 5 c G U u e 0 N v b H V t b j E u b W 9 u d G g s M X 0 m c X V v d D s s J n F 1 b 3 Q 7 U 2 V j d G l v b j E v Z 2 V 0 P 3 d p Z G d l d F 9 p Z D 0 x M z Y 1 M D B c d T A w M j Z z d l 9 p Z D 0 x M V x 1 M D A y N n B v c H V s Y X R p b 2 5 f Z 3 J v d X A 9 N T I 3 N S 9 D a G F u Z 2 V k I F R 5 c G U u e 0 N v b H V t b j E u e W V h c i w y f S Z x d W 9 0 O y w m c X V v d D t T Z W N 0 a W 9 u M S 9 n Z X Q / d 2 l k Z 2 V 0 X 2 l k P T E z N j U w M F x 1 M D A y N n N 2 X 2 l k P T E x X H U w M D I 2 c G 9 w d W x h d G l v b l 9 n c m 9 1 c D 0 1 M j c 1 L 0 N o Y W 5 n Z W Q g V H l w Z S 5 7 Q 2 9 s d W 1 u M S 5 p b m R p d m l k d W F s c y w z f S Z x d W 9 0 O 1 0 s J n F 1 b 3 Q 7 Q 2 9 s d W 1 u Q 2 9 1 b n Q m c X V v d D s 6 N C w m c X V v d D t L Z X l D b 2 x 1 b W 5 O Y W 1 l c y Z x d W 9 0 O z p b X S w m c X V v d D t D b 2 x 1 b W 5 J Z G V u d G l 0 a W V z J n F 1 b 3 Q 7 O l s m c X V v d D t T Z W N 0 a W 9 u M S 9 n Z X Q / d 2 l k Z 2 V 0 X 2 l k P T E z N j U w M F x 1 M D A y N n N 2 X 2 l k P T E x X H U w M D I 2 c G 9 w d W x h d G l v b l 9 n c m 9 1 c D 0 1 M j c 1 L 0 V 4 c G F u Z G V k I E N v b H V t b j E u e 0 N v b H V t b j E u Z G F 0 Z S w w f S Z x d W 9 0 O y w m c X V v d D t T Z W N 0 a W 9 u M S 9 n Z X Q / d 2 l k Z 2 V 0 X 2 l k P T E z N j U w M F x 1 M D A y N n N 2 X 2 l k P T E x X H U w M D I 2 c G 9 w d W x h d G l v b l 9 n c m 9 1 c D 0 1 M j c 1 L 0 N o Y W 5 n Z W Q g V H l w Z S 5 7 Q 2 9 s d W 1 u M S 5 t b 2 5 0 a C w x f S Z x d W 9 0 O y w m c X V v d D t T Z W N 0 a W 9 u M S 9 n Z X Q / d 2 l k Z 2 V 0 X 2 l k P T E z N j U w M F x 1 M D A y N n N 2 X 2 l k P T E x X H U w M D I 2 c G 9 w d W x h d G l v b l 9 n c m 9 1 c D 0 1 M j c 1 L 0 N o Y W 5 n Z W Q g V H l w Z S 5 7 Q 2 9 s d W 1 u M S 5 5 Z W F y L D J 9 J n F 1 b 3 Q 7 L C Z x d W 9 0 O 1 N l Y 3 R p b 2 4 x L 2 d l d D 9 3 a W R n Z X R f a W Q 9 M T M 2 N T A w X H U w M D I 2 c 3 Z f a W Q 9 M T F c d T A w M j Z w b 3 B 1 b G F 0 a W 9 u X 2 d y b 3 V w P T U y N z U v Q 2 h h b m d l Z C B U e X B l L n t D b 2 x 1 b W 4 x L m l u Z G l 2 a W R 1 Y W x z L D N 9 J n F 1 b 3 Q 7 X S w m c X V v d D t S Z W x h d G l v b n N o a X B J b m Z v J n F 1 b 3 Q 7 O l t d f S I g L z 4 8 L 1 N 0 Y W J s Z U V u d H J p Z X M + P C 9 J d G V t P j x J d G V t P j x J d G V t T G 9 j Y X R p b 2 4 + P E l 0 Z W 1 U e X B l P k Z v c m 1 1 b G E 8 L 0 l 0 Z W 1 U e X B l P j x J d G V t U G F 0 a D 5 T Z W N 0 a W 9 u M S 9 n Z X Q l M 0 Z 3 a W R n Z X R f a W Q l M 0 Q x M z Y 1 M D A l M j Z z d l 9 p Z C U z R D E x J T I 2 c G 9 w d W x h d G l v b l 9 n c m 9 1 c C U z R D U y N z U v U 2 9 1 c m N l P C 9 J d G V t U G F 0 a D 4 8 L 0 l 0 Z W 1 M b 2 N h d G l v b j 4 8 U 3 R h Y m x l R W 5 0 c m l l c y A v P j w v S X R l b T 4 8 S X R l b T 4 8 S X R l b U x v Y 2 F 0 a W 9 u P j x J d G V t V H l w Z T 5 G b 3 J t d W x h P C 9 J d G V t V H l w Z T 4 8 S X R l b V B h d G g + U 2 V j d G l v b j E v Z 2 V 0 J T N G d 2 l k Z 2 V 0 X 2 l k J T N E M T M 2 N T A w J T I 2 c 3 Z f a W Q l M 0 Q x M S U y N n B v c H V s Y X R p b 2 5 f Z 3 J v d X A l M 0 Q 1 M j c 1 L 2 R h d G E 8 L 0 l 0 Z W 1 Q Y X R o P j w v S X R l b U x v Y 2 F 0 a W 9 u P j x T d G F i b G V F b n R y a W V z I C 8 + P C 9 J d G V t P j x J d G V t P j x J d G V t T G 9 j Y X R p b 2 4 + P E l 0 Z W 1 U e X B l P k Z v c m 1 1 b G E 8 L 0 l 0 Z W 1 U e X B l P j x J d G V t U G F 0 a D 5 T Z W N 0 a W 9 u M S 9 n Z X Q l M 0 Z 3 a W R n Z X R f a W Q l M 0 Q x M z Y 1 M D A l M j Z z d l 9 p Z C U z R D E x J T I 2 c G 9 w d W x h d G l v b l 9 n c m 9 1 c C U z R D U y N z U v Q 2 9 u d m V y d G V k J T I w d G 8 l M j B U Y W J s Z T w v S X R l b V B h d G g + P C 9 J d G V t T G 9 j Y X R p b 2 4 + P F N 0 Y W J s Z U V u d H J p Z X M g L z 4 8 L 0 l 0 Z W 0 + P E l 0 Z W 0 + P E l 0 Z W 1 M b 2 N h d G l v b j 4 8 S X R l b V R 5 c G U + R m 9 y b X V s Y T w v S X R l b V R 5 c G U + P E l 0 Z W 1 Q Y X R o P l N l Y 3 R p b 2 4 x L 2 d l d C U z R n d p Z G d l d F 9 p Z C U z R D E z N j U w M C U y N n N 2 X 2 l k J T N E M T E l M j Z w b 3 B 1 b G F 0 a W 9 u X 2 d y b 3 V w J T N E N T I 3 N S 9 F e H B h b m R l Z C U y M E N v b H V t b j E 8 L 0 l 0 Z W 1 Q Y X R o P j w v S X R l b U x v Y 2 F 0 a W 9 u P j x T d G F i b G V F b n R y a W V z I C 8 + P C 9 J d G V t P j x J d G V t P j x J d G V t T G 9 j Y X R p b 2 4 + P E l 0 Z W 1 U e X B l P k Z v c m 1 1 b G E 8 L 0 l 0 Z W 1 U e X B l P j x J d G V t U G F 0 a D 5 T Z W N 0 a W 9 u M S 9 n Z X Q l M 0 Z 3 a W R n Z X R f a W Q l M 0 Q x M z Y 1 M D A l M j Z z d l 9 p Z C U z R D E x J T I 2 c G 9 w d W x h d G l v b l 9 n c m 9 1 c C U z R D U y N z U v Q 2 h h b m d l Z C U y M F R 5 c G U 8 L 0 l 0 Z W 1 Q Y X R o P j w v S X R l b U x v Y 2 F 0 a W 9 u P j x T d G F i b G V F b n R y a W V z I C 8 + P C 9 J d G V t P j x J d G V t P j x J d G V t T G 9 j Y X R p b 2 4 + P E l 0 Z W 1 U e X B l P k Z v c m 1 1 b G E 8 L 0 l 0 Z W 1 U e X B l P j x J d G V t U G F 0 a D 5 T Z W N 0 a W 9 u M S 9 n Z X Q l M 0 Z 3 a W R n Z X R f a W Q l M 0 Q x M z Y 1 M D A l M j Z z d l 9 p Z C U z R D E x J T I 2 c G 9 w d W x h d G l v b l 9 n c m 9 1 c C U z R D U y N z 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2 V 0 X 3 d p Z G d l d F 9 p Z F 8 x M z Y 1 M D B f c 3 Z f a W R f M T F f c G 9 w d W x h d G l v b l 9 n c m 9 1 c F 8 1 M j c 2 I i A v P j x F b n R y e S B U e X B l P S J G a W x s Z W R D b 2 1 w b G V 0 Z V J l c 3 V s d F R v V 2 9 y a 3 N o Z W V 0 I i B W Y W x 1 Z T 0 i b D E i I C 8 + P E V u d H J 5 I F R 5 c G U 9 I k Z p b G x D b 2 x 1 b W 5 O Y W 1 l c y I g V m F s d W U 9 I n N b J n F 1 b 3 Q 7 Q 2 9 s d W 1 u M S 5 k Y X R l J n F 1 b 3 Q 7 L C Z x d W 9 0 O 0 N v b H V t b j E u b W 9 u d G g m c X V v d D s s J n F 1 b 3 Q 7 Q 2 9 s d W 1 u M S 5 5 Z W F y J n F 1 b 3 Q 7 L C Z x d W 9 0 O 0 N v b H V t b j E u a W 5 k a X Z p Z H V h b H M m c X V v d D t d I i A v P j x F b n R y e S B U e X B l P S J G a W x s Q 2 9 s d W 1 u V H l w Z X M i I F Z h b H V l P S J z Q U F N R E F 3 P T 0 i I C 8 + P E V u d H J 5 I F R 5 c G U 9 I k Z p b G x M Y X N 0 V X B k Y X R l Z C I g V m F s d W U 9 I m Q y M D E 5 L T E x L T I 1 V D E 0 O j E 1 O j Q 1 L j Y x M T g 3 O T l a I i A v P j x F b n R y e S B U e X B l P S J G a W x s R X J y b 3 J D b 3 V u d C I g V m F s d W U 9 I m w w I i A v P j x F b n R y e S B U e X B l P S J G a W x s R X J y b 3 J D b 2 R l I i B W Y W x 1 Z T 0 i c 1 V u a 2 5 v d 2 4 i I C 8 + P E V u d H J 5 I F R 5 c G U 9 I k Z p b G x D b 3 V u d C I g V m F s d W U 9 I m w x I i A v P j x F b n R y e S B U e X B l P S J R d W V y e U l E I i B W Y W x 1 Z T 0 i c z M x O T l k Y W Y 4 L T R j N D Q t N D c y Z C 0 4 O G I 3 L T U 5 N D J k O D g 4 N D A 0 Y y I g L z 4 8 R W 5 0 c n k g V H l w Z T 0 i R m l s b F N 0 Y X R 1 c y I g V m F s d W U 9 I n N D b 2 1 w b G V 0 Z S 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n Z X Q / d 2 l k Z 2 V 0 X 2 l k P T E z N j U w M F x 1 M D A y N n N 2 X 2 l k P T E x X H U w M D I 2 c G 9 w d W x h d G l v b l 9 n c m 9 1 c D 0 1 M j c 2 L 0 V 4 c G F u Z G V k I E N v b H V t b j E u e 0 N v b H V t b j E u Z G F 0 Z S w w f S Z x d W 9 0 O y w m c X V v d D t T Z W N 0 a W 9 u M S 9 n Z X Q / d 2 l k Z 2 V 0 X 2 l k P T E z N j U w M F x 1 M D A y N n N 2 X 2 l k P T E x X H U w M D I 2 c G 9 w d W x h d G l v b l 9 n c m 9 1 c D 0 1 M j c 2 L 0 N o Y W 5 n Z W Q g V H l w Z S 5 7 Q 2 9 s d W 1 u M S 5 t b 2 5 0 a C w x f S Z x d W 9 0 O y w m c X V v d D t T Z W N 0 a W 9 u M S 9 n Z X Q / d 2 l k Z 2 V 0 X 2 l k P T E z N j U w M F x 1 M D A y N n N 2 X 2 l k P T E x X H U w M D I 2 c G 9 w d W x h d G l v b l 9 n c m 9 1 c D 0 1 M j c 2 L 0 N o Y W 5 n Z W Q g V H l w Z S 5 7 Q 2 9 s d W 1 u M S 5 5 Z W F y L D J 9 J n F 1 b 3 Q 7 L C Z x d W 9 0 O 1 N l Y 3 R p b 2 4 x L 2 d l d D 9 3 a W R n Z X R f a W Q 9 M T M 2 N T A w X H U w M D I 2 c 3 Z f a W Q 9 M T F c d T A w M j Z w b 3 B 1 b G F 0 a W 9 u X 2 d y b 3 V w P T U y N z Y v Q 2 h h b m d l Z C B U e X B l L n t D b 2 x 1 b W 4 x L m l u Z G l 2 a W R 1 Y W x z L D N 9 J n F 1 b 3 Q 7 X S w m c X V v d D t D b 2 x 1 b W 5 D b 3 V u d C Z x d W 9 0 O z o 0 L C Z x d W 9 0 O 0 t l e U N v b H V t b k 5 h b W V z J n F 1 b 3 Q 7 O l t d L C Z x d W 9 0 O 0 N v b H V t b k l k Z W 5 0 a X R p Z X M m c X V v d D s 6 W y Z x d W 9 0 O 1 N l Y 3 R p b 2 4 x L 2 d l d D 9 3 a W R n Z X R f a W Q 9 M T M 2 N T A w X H U w M D I 2 c 3 Z f a W Q 9 M T F c d T A w M j Z w b 3 B 1 b G F 0 a W 9 u X 2 d y b 3 V w P T U y N z Y v R X h w Y W 5 k Z W Q g Q 2 9 s d W 1 u M S 5 7 Q 2 9 s d W 1 u M S 5 k Y X R l L D B 9 J n F 1 b 3 Q 7 L C Z x d W 9 0 O 1 N l Y 3 R p b 2 4 x L 2 d l d D 9 3 a W R n Z X R f a W Q 9 M T M 2 N T A w X H U w M D I 2 c 3 Z f a W Q 9 M T F c d T A w M j Z w b 3 B 1 b G F 0 a W 9 u X 2 d y b 3 V w P T U y N z Y v Q 2 h h b m d l Z C B U e X B l L n t D b 2 x 1 b W 4 x L m 1 v b n R o L D F 9 J n F 1 b 3 Q 7 L C Z x d W 9 0 O 1 N l Y 3 R p b 2 4 x L 2 d l d D 9 3 a W R n Z X R f a W Q 9 M T M 2 N T A w X H U w M D I 2 c 3 Z f a W Q 9 M T F c d T A w M j Z w b 3 B 1 b G F 0 a W 9 u X 2 d y b 3 V w P T U y N z Y v Q 2 h h b m d l Z C B U e X B l L n t D b 2 x 1 b W 4 x L n l l Y X I s M n 0 m c X V v d D s s J n F 1 b 3 Q 7 U 2 V j d G l v b j E v Z 2 V 0 P 3 d p Z G d l d F 9 p Z D 0 x M z Y 1 M D B c d T A w M j Z z d l 9 p Z D 0 x M V x 1 M D A y N n B v c H V s Y X R p b 2 5 f Z 3 J v d X A 9 N T I 3 N i 9 D a G F u Z 2 V k I F R 5 c G U u e 0 N v b H V t b j E u a W 5 k a X Z p Z H V h b H M s M 3 0 m c X V v d D t d L C Z x d W 9 0 O 1 J l b G F 0 a W 9 u c 2 h p c E l u Z m 8 m c X V v d D s 6 W 1 1 9 I i A v P j w v U 3 R h Y m x l R W 5 0 c m l l c z 4 8 L 0 l 0 Z W 0 + P E l 0 Z W 0 + P E l 0 Z W 1 M b 2 N h d G l v b j 4 8 S X R l b V R 5 c G U + R m 9 y b X V s Y T w v S X R l b V R 5 c G U + P E l 0 Z W 1 Q Y X R o P l N l Y 3 R p b 2 4 x L 2 d l d C U z R n d p Z G d l d F 9 p Z C U z R D E z N j U w M C U y N n N 2 X 2 l k J T N E M T E l M j Z w b 3 B 1 b G F 0 a W 9 u X 2 d y b 3 V w J T N E N T I 3 N i 9 T b 3 V y Y 2 U 8 L 0 l 0 Z W 1 Q Y X R o P j w v S X R l b U x v Y 2 F 0 a W 9 u P j x T d G F i b G V F b n R y a W V z I C 8 + P C 9 J d G V t P j x J d G V t P j x J d G V t T G 9 j Y X R p b 2 4 + P E l 0 Z W 1 U e X B l P k Z v c m 1 1 b G E 8 L 0 l 0 Z W 1 U e X B l P j x J d G V t U G F 0 a D 5 T Z W N 0 a W 9 u M S 9 n Z X Q l M 0 Z 3 a W R n Z X R f a W Q l M 0 Q x M z Y 1 M D A l M j Z z d l 9 p Z C U z R D E x J T I 2 c G 9 w d W x h d G l v b l 9 n c m 9 1 c C U z R D U y N z Y v Z G F 0 Y T w v S X R l b V B h d G g + P C 9 J d G V t T G 9 j Y X R p b 2 4 + P F N 0 Y W J s Z U V u d H J p Z X M g L z 4 8 L 0 l 0 Z W 0 + P E l 0 Z W 0 + P E l 0 Z W 1 M b 2 N h d G l v b j 4 8 S X R l b V R 5 c G U + R m 9 y b X V s Y T w v S X R l b V R 5 c G U + P E l 0 Z W 1 Q Y X R o P l N l Y 3 R p b 2 4 x L 2 d l d C U z R n d p Z G d l d F 9 p Z C U z R D E z N j U w M C U y N n N 2 X 2 l k J T N E M T E l M j Z w b 3 B 1 b G F 0 a W 9 u X 2 d y b 3 V w J T N E N T I 3 N i 9 D b 2 5 2 Z X J 0 Z W Q l M j B 0 b y U y M F R h Y m x l P C 9 J d G V t U G F 0 a D 4 8 L 0 l 0 Z W 1 M b 2 N h d G l v b j 4 8 U 3 R h Y m x l R W 5 0 c m l l c y A v P j w v S X R l b T 4 8 S X R l b T 4 8 S X R l b U x v Y 2 F 0 a W 9 u P j x J d G V t V H l w Z T 5 G b 3 J t d W x h P C 9 J d G V t V H l w Z T 4 8 S X R l b V B h d G g + U 2 V j d G l v b j E v Z 2 V 0 J T N G d 2 l k Z 2 V 0 X 2 l k J T N E M T M 2 N T A w J T I 2 c 3 Z f a W Q l M 0 Q x M S U y N n B v c H V s Y X R p b 2 5 f Z 3 J v d X A l M 0 Q 1 M j c 2 L 0 V 4 c G F u Z G V k J T I w Q 2 9 s d W 1 u M T w v S X R l b V B h d G g + P C 9 J d G V t T G 9 j Y X R p b 2 4 + P F N 0 Y W J s Z U V u d H J p Z X M g L z 4 8 L 0 l 0 Z W 0 + P E l 0 Z W 0 + P E l 0 Z W 1 M b 2 N h d G l v b j 4 8 S X R l b V R 5 c G U + R m 9 y b X V s Y T w v S X R l b V R 5 c G U + P E l 0 Z W 1 Q Y X R o P l N l Y 3 R p b 2 4 x L 2 d l d C U z R n d p Z G d l d F 9 p Z C U z R D E z N j U w M C U y N n N 2 X 2 l k J T N E M T E l M j Z w b 3 B 1 b G F 0 a W 9 u X 2 d y b 3 V w J T N E N T I 3 N i 9 D a G F u Z 2 V k J T I w V H l w Z T w v S X R l b V B h d G g + P C 9 J d G V t T G 9 j Y X R p b 2 4 + P F N 0 Y W J s Z U V u d H J p Z X M g L z 4 8 L 0 l 0 Z W 0 + P E l 0 Z W 0 + P E l 0 Z W 1 M b 2 N h d G l v b j 4 8 S X R l b V R 5 c G U + R m 9 y b X V s Y T w v S X R l b V R 5 c G U + P E l 0 Z W 1 Q Y X R o P l N l Y 3 R p b 2 4 x L 0 d y Z W V j Z S 0 l M j B N b 2 5 0 a G x 5 J T I w Q X J y a X Z h b H M l M j B i e S U y M E N v T 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V G 9 E Y X R h T W 9 k Z W x F b m F i b G V k I i B W Y W x 1 Z T 0 i b D A i I C 8 + P E V u d H J 5 I F R 5 c G U 9 I k Z p b G x F c n J v c k N v d W 5 0 I i B W Y W x 1 Z T 0 i b D A i I C 8 + P E V u d H J 5 I F R 5 c G U 9 I k Z p b G x D b 2 x 1 b W 5 U e X B l c y I g V m F s d W U 9 I n N B Q U F B Q U E 9 P S I g L z 4 8 R W 5 0 c n k g V H l w Z T 0 i R m l s b G V k Q 2 9 t c G x l d G V S Z X N 1 b H R U b 1 d v c m t z a G V l d C I g V m F s d W U 9 I m w x I i A v P j x F b n R y e S B U e X B l P S J G a W x s Q 2 9 1 b n Q i I F Z h b H V l P S J s N D Y w I i A v P j x F b n R y e S B U e X B l P S J S Z W N v d m V y e V R h c m d l d F N o Z W V 0 I i B W Y W x 1 Z T 0 i c 1 N o Z W V 0 M i I g L z 4 8 R W 5 0 c n k g V H l w Z T 0 i U m V j b 3 Z l c n l U Y X J n Z X R D b 2 x 1 b W 4 i I F Z h b H V l P S J s M S I g L z 4 8 R W 5 0 c n k g V H l w Z T 0 i U m V j b 3 Z l c n l U Y X J n Z X R S b 3 c i I F Z h b H V l P S J s M S I g L z 4 8 R W 5 0 c n k g V H l w Z T 0 i R m l s b E V y c m 9 y Q 2 9 k Z S I g V m F s d W U 9 I n N V b m t u b 3 d u I i A v P j x F b n R y e S B U e X B l P S J R d W V y e U l E I i B W Y W x 1 Z T 0 i c z B h N 2 U 1 M z M 3 L T U w Y T Q t N G M 0 N y 1 i Z m E 3 L W F l Y z U 5 Z m Q 4 Z j E 0 Y y I g L z 4 8 R W 5 0 c n k g V H l w Z T 0 i R m l s b E N v b H V t b k 5 h b W V z I i B W Y W x 1 Z T 0 i c 1 s m c X V v d D t D b 3 V u d H J 5 I G 9 m I E 9 y a W d p b i Z x d W 9 0 O y w m c X V v d D t B c n J p d m F s I E 1 v b n R o J n F 1 b 3 Q 7 L C Z x d W 9 0 O 0 F y c m l 2 Y W w g e W V h c i Z x d W 9 0 O y w m c X V v d D t O d W 1 i Z X I g b 2 Y g S W 5 k a X Z p Z H V h b H M g Y X J y a X Z l Z C Z x d W 9 0 O 1 0 i I C 8 + P E V u d H J 5 I F R 5 c G U 9 I k Z p b G x T d G F 0 d X M i I F Z h b H V l P S J z Q 2 9 t c G x l d G U i I C 8 + P E V u d H J 5 I F R 5 c G U 9 I k Z p b G x M Y X N 0 V X B k Y X R l Z C I g V m F s d W U 9 I m Q y M D E 5 L T E x L T I 1 V D E 0 O j E 2 O j A 3 L j c 0 N z I x N T d a I i A v P j x F b n R y e S B U e X B l P S J G a W x s V G F y Z 2 V 0 I i B W Y W x 1 Z T 0 i c 0 d y Z W V j Z V 9 f T W 9 u d G h s e V 9 B c n J p d m F s c 1 9 i e V 9 D b 0 8 i I C 8 + P E V u d H J 5 I F R 5 c G U 9 I l J l b G F 0 a W 9 u c 2 h p c E l u Z m 9 D b 2 5 0 Y W l u Z X I i I F Z h b H V l P S J z e y Z x d W 9 0 O 2 N v b H V t b k N v d W 5 0 J n F 1 b 3 Q 7 O j Q s J n F 1 b 3 Q 7 a 2 V 5 Q 2 9 s d W 1 u T m F t Z X M m c X V v d D s 6 W 1 0 s J n F 1 b 3 Q 7 c X V l c n l S Z W x h d G l v b n N o a X B z J n F 1 b 3 Q 7 O l t d L C Z x d W 9 0 O 2 N v b H V t b k l k Z W 5 0 a X R p Z X M m c X V v d D s 6 W y Z x d W 9 0 O 1 N l Y 3 R p b 2 4 x L 0 d y Z W V j Z S 0 g T W 9 u d G h s e S B B c n J p d m F s c y B i e S B D b 0 8 v R X h w Y W 5 k Z W Q g Q 2 9 s d W 1 u M S 5 7 Q 2 9 s d W 1 u M S 5 v c m l n a W 5 u Y W 1 l L D B 9 J n F 1 b 3 Q 7 L C Z x d W 9 0 O 1 N l Y 3 R p b 2 4 x L 0 d y Z W V j Z S 0 g T W 9 u d G h s e S B B c n J p d m F s c y B i e S B D b 0 8 v R X h w Y W 5 k Z W Q g Q 2 9 s d W 1 u M S 5 7 Q 2 9 s d W 1 u M S 5 t b 2 5 0 a C w x f S Z x d W 9 0 O y w m c X V v d D t T Z W N 0 a W 9 u M S 9 H c m V l Y 2 U t I E 1 v b n R o b H k g Q X J y a X Z h b H M g Y n k g Q 2 9 P L 0 V 4 c G F u Z G V k I E N v b H V t b j E u e 0 N v b H V t b j E u e W V h c i w y f S Z x d W 9 0 O y w m c X V v d D t T Z W N 0 a W 9 u M S 9 H c m V l Y 2 U t I E 1 v b n R o b H k g Q X J y a X Z h b H M g Y n k g Q 2 9 P L 0 V 4 c G F u Z G V k I E N v b H V t b j E u e 0 N v b H V t b j E u a W 5 k a X Z p Z H V h b H M s M 3 0 m c X V v d D t d L C Z x d W 9 0 O 0 N v b H V t b k N v d W 5 0 J n F 1 b 3 Q 7 O j Q s J n F 1 b 3 Q 7 S 2 V 5 Q 2 9 s d W 1 u T m F t Z X M m c X V v d D s 6 W 1 0 s J n F 1 b 3 Q 7 Q 2 9 s d W 1 u S W R l b n R p d G l l c y Z x d W 9 0 O z p b J n F 1 b 3 Q 7 U 2 V j d G l v b j E v R 3 J l Z W N l L S B N b 2 5 0 a G x 5 I E F y c m l 2 Y W x z I G J 5 I E N v T y 9 F e H B h b m R l Z C B D b 2 x 1 b W 4 x L n t D b 2 x 1 b W 4 x L m 9 y a W d p b m 5 h b W U s M H 0 m c X V v d D s s J n F 1 b 3 Q 7 U 2 V j d G l v b j E v R 3 J l Z W N l L S B N b 2 5 0 a G x 5 I E F y c m l 2 Y W x z I G J 5 I E N v T y 9 F e H B h b m R l Z C B D b 2 x 1 b W 4 x L n t D b 2 x 1 b W 4 x L m 1 v b n R o L D F 9 J n F 1 b 3 Q 7 L C Z x d W 9 0 O 1 N l Y 3 R p b 2 4 x L 0 d y Z W V j Z S 0 g T W 9 u d G h s e S B B c n J p d m F s c y B i e S B D b 0 8 v R X h w Y W 5 k Z W Q g Q 2 9 s d W 1 u M S 5 7 Q 2 9 s d W 1 u M S 5 5 Z W F y L D J 9 J n F 1 b 3 Q 7 L C Z x d W 9 0 O 1 N l Y 3 R p b 2 4 x L 0 d y Z W V j Z S 0 g T W 9 u d G h s e S B B c n J p d m F s c y B i e S B D b 0 8 v R X h w Y W 5 k Z W Q g Q 2 9 s d W 1 u M S 5 7 Q 2 9 s d W 1 u M S 5 p b m R p d m l k d W F s c y w z f S Z x d W 9 0 O 1 0 s J n F 1 b 3 Q 7 U m V s Y X R p b 2 5 z a G l w S W 5 m b y Z x d W 9 0 O z p b X X 0 i I C 8 + P E V u d H J 5 I F R 5 c G U 9 I k Z p b G x P Y m p l Y 3 R U e X B l I i B W Y W x 1 Z T 0 i c 1 R h Y m x l I i A v P j x F b n R y e S B U e X B l P S J B Z G R l Z F R v R G F 0 Y U 1 v Z G V s I i B W Y W x 1 Z T 0 i b D A i I C 8 + P C 9 T d G F i b G V F b n R y a W V z P j w v S X R l b T 4 8 S X R l b T 4 8 S X R l b U x v Y 2 F 0 a W 9 u P j x J d G V t V H l w Z T 5 G b 3 J t d W x h P C 9 J d G V t V H l w Z T 4 8 S X R l b V B h d G g + U 2 V j d G l v b j E v R 3 J l Z W N l L S U y M E 1 v b n R o b H k l M j B B c n J p d m F s c y U y M G J 5 J T I w Q 2 9 P L 1 N v d X J j Z T w v S X R l b V B h d G g + P C 9 J d G V t T G 9 j Y X R p b 2 4 + P F N 0 Y W J s Z U V u d H J p Z X M g L z 4 8 L 0 l 0 Z W 0 + P E l 0 Z W 0 + P E l 0 Z W 1 M b 2 N h d G l v b j 4 8 S X R l b V R 5 c G U + R m 9 y b X V s Y T w v S X R l b V R 5 c G U + P E l 0 Z W 1 Q Y X R o P l N l Y 3 R p b 2 4 x L 0 d y Z W V j Z S 0 l M j B N b 2 5 0 a G x 5 J T I w Q X J y a X Z h b H M l M j B i e S U y M E N v T y 9 k Y X R h P C 9 J d G V t U G F 0 a D 4 8 L 0 l 0 Z W 1 M b 2 N h d G l v b j 4 8 U 3 R h Y m x l R W 5 0 c m l l c y A v P j w v S X R l b T 4 8 S X R l b T 4 8 S X R l b U x v Y 2 F 0 a W 9 u P j x J d G V t V H l w Z T 5 G b 3 J t d W x h P C 9 J d G V t V H l w Z T 4 8 S X R l b V B h d G g + U 2 V j d G l v b j E v R 3 J l Z W N l L S U y M E 1 v b n R o b H k l M j B B c n J p d m F s c y U y M G J 5 J T I w Q 2 9 P L 3 R p b W V z Z X J p Z X M 8 L 0 l 0 Z W 1 Q Y X R o P j w v S X R l b U x v Y 2 F 0 a W 9 u P j x T d G F i b G V F b n R y a W V z I C 8 + P C 9 J d G V t P j x J d G V t P j x J d G V t T G 9 j Y X R p b 2 4 + P E l 0 Z W 1 U e X B l P k Z v c m 1 1 b G E 8 L 0 l 0 Z W 1 U e X B l P j x J d G V t U G F 0 a D 5 T Z W N 0 a W 9 u M S 9 H c m V l Y 2 U t J T I w T W 9 u d G h s e S U y M E F y c m l 2 Y W x z J T I w Y n k l M j B D b 0 8 v Q 2 9 u d m V y d G V k J T I w d G 8 l M j B U Y W J s Z T w v S X R l b V B h d G g + P C 9 J d G V t T G 9 j Y X R p b 2 4 + P F N 0 Y W J s Z U V u d H J p Z X M g L z 4 8 L 0 l 0 Z W 0 + P E l 0 Z W 0 + P E l 0 Z W 1 M b 2 N h d G l v b j 4 8 S X R l b V R 5 c G U + R m 9 y b X V s Y T w v S X R l b V R 5 c G U + P E l 0 Z W 1 Q Y X R o P l N l Y 3 R p b 2 4 x L 0 d y Z W V j Z S 0 l M j B N b 2 5 0 a G x 5 J T I w Q X J y a X Z h b H M l M j B i e S U y M E N v T y 9 F e H B h b m R l Z C U y M E N v b H V t b j E 8 L 0 l 0 Z W 1 Q Y X R o P j w v S X R l b U x v Y 2 F 0 a W 9 u P j x T d G F i b G V F b n R y a W V z I C 8 + P C 9 J d G V t P j x J d G V t P j x J d G V t T G 9 j Y X R p b 2 4 + P E l 0 Z W 1 U e X B l P k Z v c m 1 1 b G E 8 L 0 l 0 Z W 1 U e X B l P j x J d G V t U G F 0 a D 5 T Z W N 0 a W 9 u M S 9 H c m V l Y 2 U t J T I w T W 9 u d G h s e S U y M E F y c m l 2 Y W x z J T I w Y n k l M j B D b 0 8 v U m V u Y W 1 l Z C U y M E N v b H V t b n M 8 L 0 l 0 Z W 1 Q Y X R o P j w v S X R l b U x v Y 2 F 0 a W 9 u P j x T d G F i b G V F b n R y a W V z I C 8 + P C 9 J d G V t P j x J d G V t P j x J d G V t T G 9 j Y X R p b 2 4 + P E l 0 Z W 1 U e X B l P k Z v c m 1 1 b G E 8 L 0 l 0 Z W 1 U e X B l P j x J d G V t U G F 0 a D 5 T Z W N 0 a W 9 u M S 9 H c m V l Y 2 U t J T I w T W 9 u d G h s e S U y M E F y c m l 2 Y W x z J T I w Y n k l M j B D b 0 8 v U m V t b 3 Z l Z C U y M E 9 0 a G V y J T I w Q 2 9 s d W 1 u c z w v S X R l b V B h d G g + P C 9 J d G V t T G 9 j Y X R p b 2 4 + P F N 0 Y W J s Z U V u d H J p Z X M g L z 4 8 L 0 l 0 Z W 0 + P E l 0 Z W 0 + P E l 0 Z W 1 M b 2 N h d G l v b j 4 8 S X R l b V R 5 c G U + R m 9 y b X V s Y T w v S X R l b V R 5 c G U + P E l 0 Z W 1 Q Y X R o P l N l Y 3 R p b 2 4 x L 0 d y Z W V j Z S 0 l M j B N b 2 5 0 a G x 5 J T I w Q X J y a X Z h b H M l M j B i e S U y M E N v T y 9 S Z W 5 h b W V k J T I w Q 2 9 s d W 1 u c z E 8 L 0 l 0 Z W 1 Q Y X R o P j w v S X R l b U x v Y 2 F 0 a W 9 u P j x T d G F i b G V F b n R y a W V z I C 8 + P C 9 J d G V t P j x J d G V t P j x J d G V t T G 9 j Y X R p b 2 4 + P E l 0 Z W 1 U e X B l P k Z v c m 1 1 b G E 8 L 0 l 0 Z W 1 U e X B l P j x J d G V t U G F 0 a D 5 T Z W N 0 a W 9 u M S 9 J d G F s e S 1 N b 2 5 0 a G x 5 J T I w Q X J y a X Z h b H M l M j B i e S U y M E N v T z w v S X R l b V B h d G g + P C 9 J d G V t T G 9 j Y X R p b 2 4 + P F N 0 Y W J s Z U V u d H J p Z X M + P E V u d H J 5 I F R 5 c G U 9 I k l z U H J p d m F 0 Z S I g V m F s d W U 9 I m w w I i A v P j x F b n R y e S B U e X B l P S J O Y W 1 l V X B k Y X R l Z E F m d G V y R m l s b C I g V m F s d W U 9 I m w w I i A v P j x F b n R y e S B U e X B l P S J S Z X N 1 b H R U e X B l I i B W Y W x 1 Z T 0 i c 1 R h Y m x l I i A v P j x F b n R y e S B U e X B l P S J C d W Z m Z X J O Z X h 0 U m V m c m V z a C I g V m F s d W U 9 I m w x I i A v P j x F b n R y e S B U e X B l P S J G a W x s R W 5 h Y m x l Z C I g V m F s d W U 9 I m w x I i A v P j x F b n R y e S B U e X B l P S J G a W x s V G 9 E Y X R h T W 9 k Z W x F b m F i b G V k I i B W Y W x 1 Z T 0 i b D A i I C 8 + P E V u d H J 5 I F R 5 c G U 9 I k Z p b G x D b 2 x 1 b W 5 U e X B l c y I g V m F s d W U 9 I n N B Q U F B Q U F B P S I g L z 4 8 R W 5 0 c n k g V H l w Z T 0 i R m l s b E V y c m 9 y Q 2 9 k Z S I g V m F s d W U 9 I n N V b m t u b 3 d u I i A v P j x F b n R y e S B U e X B l P S J G a W x s U 3 R h d H V z I i B W Y W x 1 Z T 0 i c 0 N v b X B s Z X R l I i A v P j x F b n R y e S B U e X B l P S J G a W x s T G F z d F V w Z G F 0 Z W Q i I F Z h b H V l P S J k M j A x O S 0 x M S 0 y N V Q x N D o x N j o w N y 4 4 O T k 4 M D Y 4 W i I g L z 4 8 R W 5 0 c n k g V H l w Z T 0 i R m l s b G V k Q 2 9 t c G x l d G V S Z X N 1 b H R U b 1 d v c m t z a G V l d C I g V m F s d W U 9 I m w x I i A v P j x F b n R y e S B U e X B l P S J G a W x s Q 2 9 1 b n Q i I F Z h b H V l P S J s M T A 1 N y I g L z 4 8 R W 5 0 c n k g V H l w Z T 0 i U m V j b 3 Z l c n l U Y X J n Z X R T a G V l d C I g V m F s d W U 9 I n N T a G V l d D I i I C 8 + P E V u d H J 5 I F R 5 c G U 9 I l J l Y 2 9 2 Z X J 5 V G F y Z 2 V 0 Q 2 9 s d W 1 u I i B W Y W x 1 Z T 0 i b D E i I C 8 + P E V u d H J 5 I F R 5 c G U 9 I l J l Y 2 9 2 Z X J 5 V G F y Z 2 V 0 U m 9 3 I i B W Y W x 1 Z T 0 i b D E i I C 8 + P E V u d H J 5 I F R 5 c G U 9 I k Z p b G x F c n J v c k N v d W 5 0 I i B W Y W x 1 Z T 0 i b D A i I C 8 + P E V u d H J 5 I F R 5 c G U 9 I l F 1 Z X J 5 S U Q i I F Z h b H V l P S J z Z T d j M G Q 3 Z D k t N T M z N i 0 0 M G Y y L W J l O T k t N 2 N j M z Y 3 Y 2 N k Z W N m I i A v P j x F b n R y e S B U e X B l P S J G a W x s Q 2 9 s d W 1 u T m F t Z X M i I F Z h b H V l P S J z W y Z x d W 9 0 O 0 N v d W 5 0 c n k g b 2 Y g T 3 J p Z 2 l u I E l T T y B D b 2 R l J n F 1 b 3 Q 7 L C Z x d W 9 0 O 0 N v d W 5 0 c n k g b 2 Y g T 3 J p Z 2 l u I E 5 h b W U m c X V v d D s s J n F 1 b 3 Q 7 Q X J y a X Z h b C B N b 2 5 0 a C Z x d W 9 0 O y w m c X V v d D t B c n J p d m F s I F l l Y X I m c X V v d D s s J n F 1 b 3 Q 7 T n V t Y m V y I G 9 m I G l u Z G l 2 a W R 1 Y W x z I G F y c m l 2 Z W Q m c X V v d D t d I i A v P j x F b n R y e S B U e X B l P S J G a W x s V G F y Z 2 V 0 I i B W Y W x 1 Z T 0 i c 0 l 0 Y W x 5 X 0 1 v b n R o b H l f Q X J y a X Z h b H N f Y n l f Q 2 9 P I i A v P j x F b n R y e S B U e X B l P S J S Z W x h d G l v b n N o a X B J b m Z v Q 2 9 u d G F p b m V y I i B W Y W x 1 Z T 0 i c 3 s m c X V v d D t j b 2 x 1 b W 5 D b 3 V u d C Z x d W 9 0 O z o 1 L C Z x d W 9 0 O 2 t l e U N v b H V t b k 5 h b W V z J n F 1 b 3 Q 7 O l t d L C Z x d W 9 0 O 3 F 1 Z X J 5 U m V s Y X R p b 2 5 z a G l w c y Z x d W 9 0 O z p b X S w m c X V v d D t j b 2 x 1 b W 5 J Z G V u d G l 0 a W V z J n F 1 b 3 Q 7 O l s m c X V v d D t T Z W N 0 a W 9 u M S 9 J d G F s e S 1 N b 2 5 0 a G x 5 I E F y c m l 2 Y W x z I G J 5 I E N v T y 9 F e H B h b m R l Z C B D b 2 x 1 b W 4 x L n t D b 2 x 1 b W 4 x L m l z b y w x f S Z x d W 9 0 O y w m c X V v d D t T Z W N 0 a W 9 u M S 9 J d G F s e S 1 N b 2 5 0 a G x 5 I E F y c m l 2 Y W x z I G J 5 I E N v T y 9 F e H B h b m R l Z C B D b 2 x 1 b W 4 x L n t D b 2 x 1 b W 4 x L m 9 y a W d p b m 5 h b W U s M n 0 m c X V v d D s s J n F 1 b 3 Q 7 U 2 V j d G l v b j E v S X R h b H k t T W 9 u d G h s e S B B c n J p d m F s c y B i e S B D b 0 8 v R X h w Y W 5 k Z W Q g Q 2 9 s d W 1 u M S 5 7 Q 2 9 s d W 1 u M S 5 t b 2 5 0 a C w z f S Z x d W 9 0 O y w m c X V v d D t T Z W N 0 a W 9 u M S 9 J d G F s e S 1 N b 2 5 0 a G x 5 I E F y c m l 2 Y W x z I G J 5 I E N v T y 9 F e H B h b m R l Z C B D b 2 x 1 b W 4 x L n t D b 2 x 1 b W 4 x L n l l Y X I s N H 0 m c X V v d D s s J n F 1 b 3 Q 7 U 2 V j d G l v b j E v S X R h b H k t T W 9 u d G h s e S B B c n J p d m F s c y B i e S B D b 0 8 v R X h w Y W 5 k Z W Q g Q 2 9 s d W 1 u M S 5 7 Q 2 9 s d W 1 u M S 5 p b m R p d m l k d W F s c y w 2 f S Z x d W 9 0 O 1 0 s J n F 1 b 3 Q 7 Q 2 9 s d W 1 u Q 2 9 1 b n Q m c X V v d D s 6 N S w m c X V v d D t L Z X l D b 2 x 1 b W 5 O Y W 1 l c y Z x d W 9 0 O z p b X S w m c X V v d D t D b 2 x 1 b W 5 J Z G V u d G l 0 a W V z J n F 1 b 3 Q 7 O l s m c X V v d D t T Z W N 0 a W 9 u M S 9 J d G F s e S 1 N b 2 5 0 a G x 5 I E F y c m l 2 Y W x z I G J 5 I E N v T y 9 F e H B h b m R l Z C B D b 2 x 1 b W 4 x L n t D b 2 x 1 b W 4 x L m l z b y w x f S Z x d W 9 0 O y w m c X V v d D t T Z W N 0 a W 9 u M S 9 J d G F s e S 1 N b 2 5 0 a G x 5 I E F y c m l 2 Y W x z I G J 5 I E N v T y 9 F e H B h b m R l Z C B D b 2 x 1 b W 4 x L n t D b 2 x 1 b W 4 x L m 9 y a W d p b m 5 h b W U s M n 0 m c X V v d D s s J n F 1 b 3 Q 7 U 2 V j d G l v b j E v S X R h b H k t T W 9 u d G h s e S B B c n J p d m F s c y B i e S B D b 0 8 v R X h w Y W 5 k Z W Q g Q 2 9 s d W 1 u M S 5 7 Q 2 9 s d W 1 u M S 5 t b 2 5 0 a C w z f S Z x d W 9 0 O y w m c X V v d D t T Z W N 0 a W 9 u M S 9 J d G F s e S 1 N b 2 5 0 a G x 5 I E F y c m l 2 Y W x z I G J 5 I E N v T y 9 F e H B h b m R l Z C B D b 2 x 1 b W 4 x L n t D b 2 x 1 b W 4 x L n l l Y X I s N H 0 m c X V v d D s s J n F 1 b 3 Q 7 U 2 V j d G l v b j E v S X R h b H k t T W 9 u d G h s e S B B c n J p d m F s c y B i e S B D b 0 8 v R X h w Y W 5 k Z W Q g Q 2 9 s d W 1 u M S 5 7 Q 2 9 s d W 1 u M S 5 p b m R p d m l k d W F s c y w 2 f S Z x d W 9 0 O 1 0 s J n F 1 b 3 Q 7 U m V s Y X R p b 2 5 z a G l w S W 5 m b y Z x d W 9 0 O z p b X X 0 i I C 8 + P E V u d H J 5 I F R 5 c G U 9 I k Z p b G x P Y m p l Y 3 R U e X B l I i B W Y W x 1 Z T 0 i c 1 R h Y m x l I i A v P j x F b n R y e S B U e X B l P S J B Z G R l Z F R v R G F 0 Y U 1 v Z G V s I i B W Y W x 1 Z T 0 i b D A i I C 8 + P C 9 T d G F i b G V F b n R y a W V z P j w v S X R l b T 4 8 S X R l b T 4 8 S X R l b U x v Y 2 F 0 a W 9 u P j x J d G V t V H l w Z T 5 G b 3 J t d W x h P C 9 J d G V t V H l w Z T 4 8 S X R l b V B h d G g + U 2 V j d G l v b j E v S X R h b H k t T W 9 u d G h s e S U y M E F y c m l 2 Y W x z J T I w Y n k l M j B D b 0 8 v U 2 9 1 c m N l P C 9 J d G V t U G F 0 a D 4 8 L 0 l 0 Z W 1 M b 2 N h d G l v b j 4 8 U 3 R h Y m x l R W 5 0 c m l l c y A v P j w v S X R l b T 4 8 S X R l b T 4 8 S X R l b U x v Y 2 F 0 a W 9 u P j x J d G V t V H l w Z T 5 G b 3 J t d W x h P C 9 J d G V t V H l w Z T 4 8 S X R l b V B h d G g + U 2 V j d G l v b j E v S X R h b H k t T W 9 u d G h s e S U y M E F y c m l 2 Y W x z J T I w Y n k l M j B D b 0 8 v Z G F 0 Y T w v S X R l b V B h d G g + P C 9 J d G V t T G 9 j Y X R p b 2 4 + P F N 0 Y W J s Z U V u d H J p Z X M g L z 4 8 L 0 l 0 Z W 0 + P E l 0 Z W 0 + P E l 0 Z W 1 M b 2 N h d G l v b j 4 8 S X R l b V R 5 c G U + R m 9 y b X V s Y T w v S X R l b V R 5 c G U + P E l 0 Z W 1 Q Y X R o P l N l Y 3 R p b 2 4 x L 0 l 0 Y W x 5 L U 1 v b n R o b H k l M j B B c n J p d m F s c y U y M G J 5 J T I w Q 2 9 P L 0 N v b n Z l c n R l Z C U y M H R v J T I w V G F i b G U 8 L 0 l 0 Z W 1 Q Y X R o P j w v S X R l b U x v Y 2 F 0 a W 9 u P j x T d G F i b G V F b n R y a W V z I C 8 + P C 9 J d G V t P j x J d G V t P j x J d G V t T G 9 j Y X R p b 2 4 + P E l 0 Z W 1 U e X B l P k Z v c m 1 1 b G E 8 L 0 l 0 Z W 1 U e X B l P j x J d G V t U G F 0 a D 5 T Z W N 0 a W 9 u M S 9 J d G F s e S 1 N b 2 5 0 a G x 5 J T I w Q X J y a X Z h b H M l M j B i e S U y M E N v T y 9 W Y W x 1 Z T w v S X R l b V B h d G g + P C 9 J d G V t T G 9 j Y X R p b 2 4 + P F N 0 Y W J s Z U V u d H J p Z X M g L z 4 8 L 0 l 0 Z W 0 + P E l 0 Z W 0 + P E l 0 Z W 1 M b 2 N h d G l v b j 4 8 S X R l b V R 5 c G U + R m 9 y b X V s Y T w v S X R l b V R 5 c G U + P E l 0 Z W 1 Q Y X R o P l N l Y 3 R p b 2 4 x L 0 l 0 Y W x 5 L U 1 v b n R o b H k l M j B B c n J p d m F s c y U y M G J 5 J T I w Q 2 9 P L 0 N v b n Z l c n R l Z C U y M H R v J T I w V G F i b G U x P C 9 J d G V t U G F 0 a D 4 8 L 0 l 0 Z W 1 M b 2 N h d G l v b j 4 8 U 3 R h Y m x l R W 5 0 c m l l c y A v P j w v S X R l b T 4 8 S X R l b T 4 8 S X R l b U x v Y 2 F 0 a W 9 u P j x J d G V t V H l w Z T 5 G b 3 J t d W x h P C 9 J d G V t V H l w Z T 4 8 S X R l b V B h d G g + U 2 V j d G l v b j E v S X R h b H k t T W 9 u d G h s e S U y M E F y c m l 2 Y W x z J T I w Y n k l M j B D b 0 8 v R X h w Y W 5 k Z W Q l M j B D b 2 x 1 b W 4 x P C 9 J d G V t U G F 0 a D 4 8 L 0 l 0 Z W 1 M b 2 N h d G l v b j 4 8 U 3 R h Y m x l R W 5 0 c m l l c y A v P j w v S X R l b T 4 8 S X R l b T 4 8 S X R l b U x v Y 2 F 0 a W 9 u P j x J d G V t V H l w Z T 5 G b 3 J t d W x h P C 9 J d G V t V H l w Z T 4 8 S X R l b V B h d G g + U 2 V j d G l v b j E v S X R h b H k t T W 9 u d G h s e S U y M E F y c m l 2 Y W x z J T I w Y n k l M j B D b 0 8 v U m V t b 3 Z l Z C U y M E N v b H V t b n M 8 L 0 l 0 Z W 1 Q Y X R o P j w v S X R l b U x v Y 2 F 0 a W 9 u P j x T d G F i b G V F b n R y a W V z I C 8 + P C 9 J d G V t P j x J d G V t P j x J d G V t T G 9 j Y X R p b 2 4 + P E l 0 Z W 1 U e X B l P k Z v c m 1 1 b G E 8 L 0 l 0 Z W 1 U e X B l P j x J d G V t U G F 0 a D 5 T Z W N 0 a W 9 u M S 9 J d G F s e S 1 N b 2 5 0 a G x 5 J T I w Q X J y a X Z h b H M l M j B i e S U y M E N v T y 9 S Z W 5 h b W V k J T I w Q 2 9 s d W 1 u c z w v S X R l b V B h d G g + P C 9 J d G V t T G 9 j Y X R p b 2 4 + P F N 0 Y W J s Z U V u d H J p Z X M g L z 4 8 L 0 l 0 Z W 0 + P E l 0 Z W 0 + P E l 0 Z W 1 M b 2 N h d G l v b j 4 8 S X R l b V R 5 c G U + R m 9 y b X V s Y T w v S X R l b V R 5 c G U + P E l 0 Z W 1 Q Y X R o P l N l Y 3 R p b 2 4 x L 1 N w Y W l u J T I w L S U y M E 1 v b n R o b H k l M j B B c n J p d m F s c y U y M G J 5 J T I w Q 2 9 P 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D b 2 x 1 b W 5 O Y W 1 l c y I g V m F s d W U 9 I n N b J n F 1 b 3 Q 7 Q 2 9 1 b n R y e S B v Z i B P c m l n a W 4 g S V N P I E N v Z G U m c X V v d D s s J n F 1 b 3 Q 7 Q 2 9 1 b n R y e S B v Z i B P c m l n a W 4 g T m F t Z S Z x d W 9 0 O y w m c X V v d D t B c n J p d m F s I E 1 v b n R o J n F 1 b 3 Q 7 L C Z x d W 9 0 O 0 F y c m l 2 Y W w g W W V h c i Z x d W 9 0 O y w m c X V v d D t O d W 1 i Z X I g b 2 Y g a W 5 k a X Z p Z H V h b H M g Y X J y a X Z l Z C Z x d W 9 0 O 1 0 i I C 8 + P E V u d H J 5 I F R 5 c G U 9 I k Z p b G x F c n J v c k N v Z G U i I F Z h b H V l P S J z V W 5 r b m 9 3 b i I g L z 4 8 R W 5 0 c n k g V H l w Z T 0 i R m l s b E N v d W 5 0 I i B W Y W x 1 Z T 0 i b D Y 2 N C I g L z 4 8 R W 5 0 c n k g V H l w Z T 0 i R m l s b G V k Q 2 9 t c G x l d G V S Z X N 1 b H R U b 1 d v c m t z a G V l d C I g V m F s d W U 9 I m w x I i A v P j x F b n R y e S B U e X B l P S J G a W x s R X J y b 3 J D b 3 V u d C I g V m F s d W U 9 I m w w I i A v P j x F b n R y e S B U e X B l P S J R d W V y e U l E I i B W Y W x 1 Z T 0 i c z R m Y 2 Q 4 N D Q 2 L W N m O G I t N G E 0 O S 0 4 N D I 4 L T V k Z D J m Z W I y N j k w N y I g L z 4 8 R W 5 0 c n k g V H l w Z T 0 i R m l s b E N v b H V t b l R 5 c G V z I i B W Y W x 1 Z T 0 i c 0 F B Q U F B Q U E 9 I i A v P j x F b n R y e S B U e X B l P S J G a W x s U 3 R h d H V z I i B W Y W x 1 Z T 0 i c 0 N v b X B s Z X R l I i A v P j x F b n R y e S B U e X B l P S J G a W x s V G F y Z 2 V 0 I i B W Y W x 1 Z T 0 i c 1 N w Y W l u X 1 9 f T W 9 u d G h s e V 9 B c n J p d m F s c 1 9 i e V 9 D b 0 8 i I C 8 + P E V u d H J 5 I F R 5 c G U 9 I l J l b G F 0 a W 9 u c 2 h p c E l u Z m 9 D b 2 5 0 Y W l u Z X I i I F Z h b H V l P S J z e y Z x d W 9 0 O 2 N v b H V t b k N v d W 5 0 J n F 1 b 3 Q 7 O j U s J n F 1 b 3 Q 7 a 2 V 5 Q 2 9 s d W 1 u T m F t Z X M m c X V v d D s 6 W 1 0 s J n F 1 b 3 Q 7 c X V l c n l S Z W x h d G l v b n N o a X B z J n F 1 b 3 Q 7 O l t d L C Z x d W 9 0 O 2 N v b H V t b k l k Z W 5 0 a X R p Z X M m c X V v d D s 6 W y Z x d W 9 0 O 1 N l Y 3 R p b 2 4 x L 1 N w Y W l u I C 0 g T W 9 u d G h s e S B B c n J p d m F s c y B i e S B D b 0 8 v R X h w Y W 5 k Z W Q g Q 2 9 s d W 1 u M S 5 7 Q 2 9 s d W 1 u M S 5 p c 2 8 s M X 0 m c X V v d D s s J n F 1 b 3 Q 7 U 2 V j d G l v b j E v U 3 B h a W 4 g L S B N b 2 5 0 a G x 5 I E F y c m l 2 Y W x z I G J 5 I E N v T y 9 F e H B h b m R l Z C B D b 2 x 1 b W 4 x L n t D b 2 x 1 b W 4 x L m 9 y a W d p b m 5 h b W U s M n 0 m c X V v d D s s J n F 1 b 3 Q 7 U 2 V j d G l v b j E v U 3 B h a W 4 g L S B N b 2 5 0 a G x 5 I E F y c m l 2 Y W x z I G J 5 I E N v T y 9 F e H B h b m R l Z C B D b 2 x 1 b W 4 x L n t D b 2 x 1 b W 4 x L m 1 v b n R o L D N 9 J n F 1 b 3 Q 7 L C Z x d W 9 0 O 1 N l Y 3 R p b 2 4 x L 1 N w Y W l u I C 0 g T W 9 u d G h s e S B B c n J p d m F s c y B i e S B D b 0 8 v R X h w Y W 5 k Z W Q g Q 2 9 s d W 1 u M S 5 7 Q 2 9 s d W 1 u M S 5 5 Z W F y L D R 9 J n F 1 b 3 Q 7 L C Z x d W 9 0 O 1 N l Y 3 R p b 2 4 x L 1 N w Y W l u I C 0 g T W 9 u d G h s e S B B c n J p d m F s c y B i e S B D b 0 8 v R X h w Y W 5 k Z W Q g Q 2 9 s d W 1 u M S 5 7 Q 2 9 s d W 1 u M S 5 p b m R p d m l k d W F s c y w 2 f S Z x d W 9 0 O 1 0 s J n F 1 b 3 Q 7 Q 2 9 s d W 1 u Q 2 9 1 b n Q m c X V v d D s 6 N S w m c X V v d D t L Z X l D b 2 x 1 b W 5 O Y W 1 l c y Z x d W 9 0 O z p b X S w m c X V v d D t D b 2 x 1 b W 5 J Z G V u d G l 0 a W V z J n F 1 b 3 Q 7 O l s m c X V v d D t T Z W N 0 a W 9 u M S 9 T c G F p b i A t I E 1 v b n R o b H k g Q X J y a X Z h b H M g Y n k g Q 2 9 P L 0 V 4 c G F u Z G V k I E N v b H V t b j E u e 0 N v b H V t b j E u a X N v L D F 9 J n F 1 b 3 Q 7 L C Z x d W 9 0 O 1 N l Y 3 R p b 2 4 x L 1 N w Y W l u I C 0 g T W 9 u d G h s e S B B c n J p d m F s c y B i e S B D b 0 8 v R X h w Y W 5 k Z W Q g Q 2 9 s d W 1 u M S 5 7 Q 2 9 s d W 1 u M S 5 v c m l n a W 5 u Y W 1 l L D J 9 J n F 1 b 3 Q 7 L C Z x d W 9 0 O 1 N l Y 3 R p b 2 4 x L 1 N w Y W l u I C 0 g T W 9 u d G h s e S B B c n J p d m F s c y B i e S B D b 0 8 v R X h w Y W 5 k Z W Q g Q 2 9 s d W 1 u M S 5 7 Q 2 9 s d W 1 u M S 5 t b 2 5 0 a C w z f S Z x d W 9 0 O y w m c X V v d D t T Z W N 0 a W 9 u M S 9 T c G F p b i A t I E 1 v b n R o b H k g Q X J y a X Z h b H M g Y n k g Q 2 9 P L 0 V 4 c G F u Z G V k I E N v b H V t b j E u e 0 N v b H V t b j E u e W V h c i w 0 f S Z x d W 9 0 O y w m c X V v d D t T Z W N 0 a W 9 u M S 9 T c G F p b i A t I E 1 v b n R o b H k g Q X J y a X Z h b H M g Y n k g Q 2 9 P L 0 V 4 c G F u Z G V k I E N v b H V t b j E u e 0 N v b H V t b j E u a W 5 k a X Z p Z H V h b H M s N n 0 m c X V v d D t d L C Z x d W 9 0 O 1 J l b G F 0 a W 9 u c 2 h p c E l u Z m 8 m c X V v d D s 6 W 1 1 9 I i A v P j x F b n R y e S B U e X B l P S J G a W x s T G F z d F V w Z G F 0 Z W Q i I F Z h b H V l P S J k M j A x O S 0 x M S 0 y N V Q x N D o x N j o w N y 4 5 N z Q 2 M D g w W i I g L z 4 8 R W 5 0 c n k g V H l w Z T 0 i Q W R k Z W R U b 0 R h d G F N b 2 R l b C I g V m F s d W U 9 I m w w I i A v P j w v U 3 R h Y m x l R W 5 0 c m l l c z 4 8 L 0 l 0 Z W 0 + P E l 0 Z W 0 + P E l 0 Z W 1 M b 2 N h d G l v b j 4 8 S X R l b V R 5 c G U + R m 9 y b X V s Y T w v S X R l b V R 5 c G U + P E l 0 Z W 1 Q Y X R o P l N l Y 3 R p b 2 4 x L 1 N w Y W l u J T I w L S U y M E 1 v b n R o b H k l M j B B c n J p d m F s c y U y M G J 5 J T I w Q 2 9 P L 1 N v d X J j Z T w v S X R l b V B h d G g + P C 9 J d G V t T G 9 j Y X R p b 2 4 + P F N 0 Y W J s Z U V u d H J p Z X M g L z 4 8 L 0 l 0 Z W 0 + P E l 0 Z W 0 + P E l 0 Z W 1 M b 2 N h d G l v b j 4 8 S X R l b V R 5 c G U + R m 9 y b X V s Y T w v S X R l b V R 5 c G U + P E l 0 Z W 1 Q Y X R o P l N l Y 3 R p b 2 4 x L 1 N w Y W l u J T I w L S U y M E 1 v b n R o b H k l M j B B c n J p d m F s c y U y M G J 5 J T I w Q 2 9 P L 2 R h d G E 8 L 0 l 0 Z W 1 Q Y X R o P j w v S X R l b U x v Y 2 F 0 a W 9 u P j x T d G F i b G V F b n R y a W V z I C 8 + P C 9 J d G V t P j x J d G V t P j x J d G V t T G 9 j Y X R p b 2 4 + P E l 0 Z W 1 U e X B l P k Z v c m 1 1 b G E 8 L 0 l 0 Z W 1 U e X B l P j x J d G V t U G F 0 a D 5 T Z W N 0 a W 9 u M S 9 T c G F p b i U y M C 0 l M j B N b 2 5 0 a G x 5 J T I w Q X J y a X Z h b H M l M j B i e S U y M E N v T y 9 0 a W 1 l c 2 V y a W V z P C 9 J d G V t U G F 0 a D 4 8 L 0 l 0 Z W 1 M b 2 N h d G l v b j 4 8 U 3 R h Y m x l R W 5 0 c m l l c y A v P j w v S X R l b T 4 8 S X R l b T 4 8 S X R l b U x v Y 2 F 0 a W 9 u P j x J d G V t V H l w Z T 5 G b 3 J t d W x h P C 9 J d G V t V H l w Z T 4 8 S X R l b V B h d G g + U 2 V j d G l v b j E v U 3 B h a W 4 l M j A t J T I w T W 9 u d G h s e S U y M E F y c m l 2 Y W x z J T I w Y n k l M j B D b 0 8 v Q 2 9 u d m V y d G V k J T I w d G 8 l M j B U Y W J s Z T w v S X R l b V B h d G g + P C 9 J d G V t T G 9 j Y X R p b 2 4 + P F N 0 Y W J s Z U V u d H J p Z X M g L z 4 8 L 0 l 0 Z W 0 + P E l 0 Z W 0 + P E l 0 Z W 1 M b 2 N h d G l v b j 4 8 S X R l b V R 5 c G U + R m 9 y b X V s Y T w v S X R l b V R 5 c G U + P E l 0 Z W 1 Q Y X R o P l N l Y 3 R p b 2 4 x L 1 N w Y W l u J T I w L S U y M E 1 v b n R o b H k l M j B B c n J p d m F s c y U y M G J 5 J T I w Q 2 9 P L 0 V 4 c G F u Z G V k J T I w Q 2 9 s d W 1 u M T w v S X R l b V B h d G g + P C 9 J d G V t T G 9 j Y X R p b 2 4 + P F N 0 Y W J s Z U V u d H J p Z X M g L z 4 8 L 0 l 0 Z W 0 + P E l 0 Z W 0 + P E l 0 Z W 1 M b 2 N h d G l v b j 4 8 S X R l b V R 5 c G U + R m 9 y b X V s Y T w v S X R l b V R 5 c G U + P E l 0 Z W 1 Q Y X R o P l N l Y 3 R p b 2 4 x L 1 N w Y W l u J T I w L S U y M E 1 v b n R o b H k l M j B B c n J p d m F s c y U y M G J 5 J T I w Q 2 9 P L 1 J l b W 9 2 Z W Q l M j B D b 2 x 1 b W 5 z P C 9 J d G V t U G F 0 a D 4 8 L 0 l 0 Z W 1 M b 2 N h d G l v b j 4 8 U 3 R h Y m x l R W 5 0 c m l l c y A v P j w v S X R l b T 4 8 S X R l b T 4 8 S X R l b U x v Y 2 F 0 a W 9 u P j x J d G V t V H l w Z T 5 G b 3 J t d W x h P C 9 J d G V t V H l w Z T 4 8 S X R l b V B h d G g + U 2 V j d G l v b j E v U 3 B h a W 4 l M j A t J T I w T W 9 u d G h s e S U y M E F y c m l 2 Y W x z J T I w Y n k l M j B D b 0 8 v U m V u Y W 1 l Z C U y M E N v b H V t b n M 8 L 0 l 0 Z W 1 Q Y X R o P j w v S X R l b U x v Y 2 F 0 a W 9 u P j x T d G F i b G V F b n R y a W V z I C 8 + P C 9 J d G V t P j x J d G V t P j x J d G V t T G 9 j Y X R p b 2 4 + P E l 0 Z W 1 U e X B l P k Z v c m 1 1 b G E 8 L 0 l 0 Z W 1 U e X B l P j x J d G V t U G F 0 a D 5 T Z W N 0 a W 9 u M S 9 T c G F p b i U y M C 0 l M j B N b 2 5 0 a G x 5 J T I w Q X J y a X Z h b H M l M j B i e S U y M E N v T y 9 S Z W 1 v d m V k J T I w Q 2 9 s d W 1 u c z E 8 L 0 l 0 Z W 1 Q Y X R o P j w v S X R l b U x v Y 2 F 0 a W 9 u P j x T d G F i b G V F b n R y a W V z I C 8 + P C 9 J d G V t P j x J d G V t P j x J d G V t T G 9 j Y X R p b 2 4 + P E l 0 Z W 1 U e X B l P k Z v c m 1 1 b G E 8 L 0 l 0 Z W 1 U e X B l P j x J d G V t U G F 0 a D 5 T Z W N 0 a W 9 u M S 9 T c G F p b i U y M C 0 l M j B N b 2 5 0 a G x 5 J T I w Q X J y a X Z h b H M l M j B i e S U y M E N v T y 9 S Z W 5 h b W V k J T I w Q 2 9 s d W 1 u c z E 8 L 0 l 0 Z W 1 Q Y X R o P j w v S X R l b U x v Y 2 F 0 a W 9 u P j x T d G F i b G V F b n R y a W V z I C 8 + P C 9 J d G V t P j x J d G V t P j x J d G V t T G 9 j Y X R p b 2 4 + P E l 0 Z W 1 U e X B l P k Z v c m 1 1 b G E 8 L 0 l 0 Z W 1 U e X B l P j x J d G V t U G F 0 a D 5 T Z W N 0 a W 9 u M S 9 D e X B y d X M l M j A t J T I w T W 9 u d G h s e S U y M E F y c m l 2 Y W x z P C 9 J d G V t U G F 0 a D 4 8 L 0 l 0 Z W 1 M b 2 N h d G l v b j 4 8 U 3 R h Y m x l R W 5 0 c m l l c z 4 8 R W 5 0 c n k g V H l w Z T 0 i S X N Q c m l 2 Y X R l I i B W Y W x 1 Z T 0 i b D A i I C 8 + P E V u d H J 5 I F R 5 c G U 9 I k 5 h b W V V c G R h d G V k Q W Z 0 Z X J G a W x s I i B W Y W x 1 Z T 0 i b D 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D b 2 x 1 b W 5 U e X B l c y I g V m F s d W U 9 I n N B Q U F B Q U F B P S I g L z 4 8 R W 5 0 c n k g V H l w Z T 0 i R m l s b E N v b H V t b k 5 h b W V z I i B W Y W x 1 Z T 0 i c 1 s m c X V v d D t D b 3 V u d H J 5 I G 9 m I E 9 y a W d p b i B J U 0 8 g Q 2 9 k Z S Z x d W 9 0 O y w m c X V v d D t D b 3 V u d H J 5 I G 9 m I E 9 y a W d p b i B O Y W 1 l J n F 1 b 3 Q 7 L C Z x d W 9 0 O 0 F y c m l 2 Y W w g T W 9 u d G g m c X V v d D s s J n F 1 b 3 Q 7 Q X J y a X Z h b C B Z Z W F y J n F 1 b 3 Q 7 L C Z x d W 9 0 O 0 5 1 b W J l c i B v Z i B J b m R p d m l k d W F s c y B B c n J p d m V k J n F 1 b 3 Q 7 X S I g L z 4 8 R W 5 0 c n k g V H l w Z T 0 i R m l s b E V y c m 9 y Q 2 9 1 b n Q i I F Z h b H V l P S J s M C I g L z 4 8 R W 5 0 c n k g V H l w Z T 0 i R m l s b E N v d W 5 0 I i B W Y W x 1 Z T 0 i b D g w I i A v P j x F b n R y e S B U e X B l P S J G a W x s Z W R D b 2 1 w b G V 0 Z V J l c 3 V s d F R v V 2 9 y a 3 N o Z W V 0 I i B W Y W x 1 Z T 0 i b D E i I C 8 + P E V u d H J 5 I F R 5 c G U 9 I k Z p b G x F c n J v c k N v Z G U i I F Z h b H V l P S J z V W 5 r b m 9 3 b i I g L z 4 8 R W 5 0 c n k g V H l w Z T 0 i R m l s b E x h c 3 R V c G R h d G V k I i B W Y W x 1 Z T 0 i Z D I w M T k t M T E t M j V U M T Q 6 M T Y 6 M D g u M D Q 2 N D E 1 O V o i I C 8 + P E V u d H J 5 I F R 5 c G U 9 I l F 1 Z X J 5 S U Q i I F Z h b H V l P S J z Y T U 0 M T A 5 Z m M t N z M 0 Y y 0 0 M j E 1 L T h j M 2 I t O D Z l M 2 I z N T A 4 Z j g z I i A v P j x F b n R y e S B U e X B l P S J S Z W x h d G l v b n N o a X B J b m Z v Q 2 9 u d G F p b m V y I i B W Y W x 1 Z T 0 i c 3 s m c X V v d D t j b 2 x 1 b W 5 D b 3 V u d C Z x d W 9 0 O z o 1 L C Z x d W 9 0 O 2 t l e U N v b H V t b k 5 h b W V z J n F 1 b 3 Q 7 O l t d L C Z x d W 9 0 O 3 F 1 Z X J 5 U m V s Y X R p b 2 5 z a G l w c y Z x d W 9 0 O z p b X S w m c X V v d D t j b 2 x 1 b W 5 J Z G V u d G l 0 a W V z J n F 1 b 3 Q 7 O l s m c X V v d D t T Z W N 0 a W 9 u M S 9 D e X B y d X M g L S B N b 2 5 0 a G x 5 I E F y c m l 2 Y W x z L 0 V 4 c G F u Z G V k I E N v b H V t b j E u e 0 N v b H V t b j E u a X N v L D B 9 J n F 1 b 3 Q 7 L C Z x d W 9 0 O 1 N l Y 3 R p b 2 4 x L 0 N 5 c H J 1 c y A t I E 1 v b n R o b H k g Q X J y a X Z h b H M v R X h w Y W 5 k Z W Q g Q 2 9 s d W 1 u M S 5 7 Q 2 9 s d W 1 u M S 5 v c m l n a W 5 u Y W 1 l L D F 9 J n F 1 b 3 Q 7 L C Z x d W 9 0 O 1 N l Y 3 R p b 2 4 x L 0 N 5 c H J 1 c y A t I E 1 v b n R o b H k g Q X J y a X Z h b H M v R X h w Y W 5 k Z W Q g Q 2 9 s d W 1 u M S 5 7 Q 2 9 s d W 1 u M S 5 t b 2 5 0 a C w y f S Z x d W 9 0 O y w m c X V v d D t T Z W N 0 a W 9 u M S 9 D e X B y d X M g L S B N b 2 5 0 a G x 5 I E F y c m l 2 Y W x z L 0 V 4 c G F u Z G V k I E N v b H V t b j E u e 0 N v b H V t b j E u e W V h c i w z f S Z x d W 9 0 O y w m c X V v d D t T Z W N 0 a W 9 u M S 9 D e X B y d X M g L S B N b 2 5 0 a G x 5 I E F y c m l 2 Y W x z L 0 V 4 c G F u Z G V k I E N v b H V t b j E u e 0 N v b H V t b j E u a W 5 k a X Z p Z H V h b H M s N H 0 m c X V v d D t d L C Z x d W 9 0 O 0 N v b H V t b k N v d W 5 0 J n F 1 b 3 Q 7 O j U s J n F 1 b 3 Q 7 S 2 V 5 Q 2 9 s d W 1 u T m F t Z X M m c X V v d D s 6 W 1 0 s J n F 1 b 3 Q 7 Q 2 9 s d W 1 u S W R l b n R p d G l l c y Z x d W 9 0 O z p b J n F 1 b 3 Q 7 U 2 V j d G l v b j E v Q 3 l w c n V z I C 0 g T W 9 u d G h s e S B B c n J p d m F s c y 9 F e H B h b m R l Z C B D b 2 x 1 b W 4 x L n t D b 2 x 1 b W 4 x L m l z b y w w f S Z x d W 9 0 O y w m c X V v d D t T Z W N 0 a W 9 u M S 9 D e X B y d X M g L S B N b 2 5 0 a G x 5 I E F y c m l 2 Y W x z L 0 V 4 c G F u Z G V k I E N v b H V t b j E u e 0 N v b H V t b j E u b 3 J p Z 2 l u b m F t Z S w x f S Z x d W 9 0 O y w m c X V v d D t T Z W N 0 a W 9 u M S 9 D e X B y d X M g L S B N b 2 5 0 a G x 5 I E F y c m l 2 Y W x z L 0 V 4 c G F u Z G V k I E N v b H V t b j E u e 0 N v b H V t b j E u b W 9 u d G g s M n 0 m c X V v d D s s J n F 1 b 3 Q 7 U 2 V j d G l v b j E v Q 3 l w c n V z I C 0 g T W 9 u d G h s e S B B c n J p d m F s c y 9 F e H B h b m R l Z C B D b 2 x 1 b W 4 x L n t D b 2 x 1 b W 4 x L n l l Y X I s M 3 0 m c X V v d D s s J n F 1 b 3 Q 7 U 2 V j d G l v b j E v Q 3 l w c n V z I C 0 g T W 9 u d G h s e S B B c n J p d m F s c y 9 F e H B h b m R l Z C B D b 2 x 1 b W 4 x L n t D b 2 x 1 b W 4 x L m l u Z G l 2 a W R 1 Y W x z L D R 9 J n F 1 b 3 Q 7 X S w m c X V v d D t S Z W x h d G l v b n N o a X B J b m Z v J n F 1 b 3 Q 7 O l t d f S I g L z 4 8 R W 5 0 c n k g V H l w Z T 0 i R m l s b F R h c m d l d C I g V m F s d W U 9 I n N D e X B y d X N f X 1 9 N b 2 5 0 a G x 5 X 0 F y c m l 2 Y W x z I i A v P j x F b n R y e S B U e X B l P S J G a W x s U 3 R h d H V z I i B W Y W x 1 Z T 0 i c 0 N v b X B s Z X R l I i A v P j x F b n R y e S B U e X B l P S J B Z G R l Z F R v R G F 0 Y U 1 v Z G V s I i B W Y W x 1 Z T 0 i b D A i I C 8 + P C 9 T d G F i b G V F b n R y a W V z P j w v S X R l b T 4 8 S X R l b T 4 8 S X R l b U x v Y 2 F 0 a W 9 u P j x J d G V t V H l w Z T 5 G b 3 J t d W x h P C 9 J d G V t V H l w Z T 4 8 S X R l b V B h d G g + U 2 V j d G l v b j E v Q 3 l w c n V z J T I w L S U y M E 1 v b n R o b H k l M j B B c n J p d m F s c y 9 T b 3 V y Y 2 U 8 L 0 l 0 Z W 1 Q Y X R o P j w v S X R l b U x v Y 2 F 0 a W 9 u P j x T d G F i b G V F b n R y a W V z I C 8 + P C 9 J d G V t P j x J d G V t P j x J d G V t T G 9 j Y X R p b 2 4 + P E l 0 Z W 1 U e X B l P k Z v c m 1 1 b G E 8 L 0 l 0 Z W 1 U e X B l P j x J d G V t U G F 0 a D 5 T Z W N 0 a W 9 u M S 9 D e X B y d X M l M j A t J T I w T W 9 u d G h s e S U y M E F y c m l 2 Y W x z L 2 R h d G E 8 L 0 l 0 Z W 1 Q Y X R o P j w v S X R l b U x v Y 2 F 0 a W 9 u P j x T d G F i b G V F b n R y a W V z I C 8 + P C 9 J d G V t P j x J d G V t P j x J d G V t T G 9 j Y X R p b 2 4 + P E l 0 Z W 1 U e X B l P k Z v c m 1 1 b G E 8 L 0 l 0 Z W 1 U e X B l P j x J d G V t U G F 0 a D 5 T Z W N 0 a W 9 u M S 9 D e X B y d X M l M j A t J T I w T W 9 u d G h s e S U y M E F y c m l 2 Y W x z L 3 R p b W V z Z X J p Z X M 8 L 0 l 0 Z W 1 Q Y X R o P j w v S X R l b U x v Y 2 F 0 a W 9 u P j x T d G F i b G V F b n R y a W V z I C 8 + P C 9 J d G V t P j x J d G V t P j x J d G V t T G 9 j Y X R p b 2 4 + P E l 0 Z W 1 U e X B l P k Z v c m 1 1 b G E 8 L 0 l 0 Z W 1 U e X B l P j x J d G V t U G F 0 a D 5 T Z W N 0 a W 9 u M S 9 D e X B y d X M l M j A t J T I w T W 9 u d G h s e S U y M E F y c m l 2 Y W x z L 0 N v b n Z l c n R l Z C U y M H R v J T I w V G F i b G U 8 L 0 l 0 Z W 1 Q Y X R o P j w v S X R l b U x v Y 2 F 0 a W 9 u P j x T d G F i b G V F b n R y a W V z I C 8 + P C 9 J d G V t P j x J d G V t P j x J d G V t T G 9 j Y X R p b 2 4 + P E l 0 Z W 1 U e X B l P k Z v c m 1 1 b G E 8 L 0 l 0 Z W 1 U e X B l P j x J d G V t U G F 0 a D 5 T Z W N 0 a W 9 u M S 9 D e X B y d X M l M j A t J T I w T W 9 u d G h s e S U y M E F y c m l 2 Y W x z L 0 V 4 c G F u Z G V k J T I w Q 2 9 s d W 1 u M T w v S X R l b V B h d G g + P C 9 J d G V t T G 9 j Y X R p b 2 4 + P F N 0 Y W J s Z U V u d H J p Z X M g L z 4 8 L 0 l 0 Z W 0 + P E l 0 Z W 0 + P E l 0 Z W 1 M b 2 N h d G l v b j 4 8 S X R l b V R 5 c G U + R m 9 y b X V s Y T w v S X R l b V R 5 c G U + P E l 0 Z W 1 Q Y X R o P l N l Y 3 R p b 2 4 x L 0 N 5 c H J 1 c y U y M C 0 l M j B N b 2 5 0 a G x 5 J T I w Q X J y a X Z h b H M v U m V u Y W 1 l Z C U y M E N v b H V t b n M 8 L 0 l 0 Z W 1 Q Y X R o P j w v S X R l b U x v Y 2 F 0 a W 9 u P j x T d G F i b G V F b n R y a W V z I C 8 + P C 9 J d G V t P j x J d G V t P j x J d G V t T G 9 j Y X R p b 2 4 + P E l 0 Z W 1 U e X B l P k Z v c m 1 1 b G E 8 L 0 l 0 Z W 1 U e X B l P j x J d G V t U G F 0 a D 5 T Z W N 0 a W 9 u M S 9 E Y W l s e S U y M E F y c m l 2 Y W x z J T I w d G 8 l M j B H c m V l Y 2 U 8 L 0 l 0 Z W 1 Q Y X R o P j w v S X R l b U x v Y 2 F 0 a W 9 u P j x T d G F i b G V F b n R y a W V z P j x F b n R y e S B U e X B l P S J J c 1 B y a X Z h d G U i I F Z h b H V l P S J s M C I g L z 4 8 R W 5 0 c n k g V H l w Z T 0 i U m V z d W x 0 V H l w Z S I g V m F s d W U 9 I n N U Y W J s Z S I g L z 4 8 R W 5 0 c n k g V H l w Z T 0 i Q n V m Z m V y T m V 4 d F J l Z n J l c 2 g i I F Z h b H V l P S J s M S I g L z 4 8 R W 5 0 c n k g V H l w Z T 0 i R m l s b E V u Y W J s Z W Q i I F Z h b H V l P S J s M S I g L z 4 8 R W 5 0 c n k g V H l w Z T 0 i R m l s b F R v R G F 0 Y U 1 v Z G V s R W 5 h Y m x l Z C I g V m F s d W U 9 I m w w I i A v P j x F b n R y e S B U e X B l P S J S Z W x h d G l v b n N o a X B J b m Z v Q 2 9 u d G F p b m V y I i B W Y W x 1 Z T 0 i c 3 s m c X V v d D t j b 2 x 1 b W 5 D b 3 V u d C Z x d W 9 0 O z o y L C Z x d W 9 0 O 2 t l e U N v b H V t b k 5 h b W V z J n F 1 b 3 Q 7 O l t d L C Z x d W 9 0 O 3 F 1 Z X J 5 U m V s Y X R p b 2 5 z a G l w c y Z x d W 9 0 O z p b X S w m c X V v d D t j b 2 x 1 b W 5 J Z G V u d G l 0 a W V z J n F 1 b 3 Q 7 O l s m c X V v d D t T Z W N 0 a W 9 u M S 9 E Y W l s e S B B c n J p d m F s c y B 0 b y B H c m V l Y 2 U v Q 2 h h b m d l Z C B U e X B l L n t B c n J p d m F s I E R h d G U s M H 0 m c X V v d D s s J n F 1 b 3 Q 7 U 2 V j d G l v b j E v R G F p b H k g Q X J y a X Z h b H M g d G 8 g R 3 J l Z W N l L 0 V 4 c G F u Z G V k I E N v b H V t b j E u e 2 l u Z G l 2 a W R 1 Y W x z L D F 9 J n F 1 b 3 Q 7 X S w m c X V v d D t D b 2 x 1 b W 5 D b 3 V u d C Z x d W 9 0 O z o y L C Z x d W 9 0 O 0 t l e U N v b H V t b k 5 h b W V z J n F 1 b 3 Q 7 O l t d L C Z x d W 9 0 O 0 N v b H V t b k l k Z W 5 0 a X R p Z X M m c X V v d D s 6 W y Z x d W 9 0 O 1 N l Y 3 R p b 2 4 x L 0 R h a W x 5 I E F y c m l 2 Y W x z I H R v I E d y Z W V j Z S 9 D a G F u Z 2 V k I F R 5 c G U u e 0 F y c m l 2 Y W w g R G F 0 Z S w w f S Z x d W 9 0 O y w m c X V v d D t T Z W N 0 a W 9 u M S 9 E Y W l s e S B B c n J p d m F s c y B 0 b y B H c m V l Y 2 U v R X h w Y W 5 k Z W Q g Q 2 9 s d W 1 u M S 5 7 a W 5 k a X Z p Z H V h b H M s M X 0 m c X V v d D t d L C Z x d W 9 0 O 1 J l b G F 0 a W 9 u c 2 h p c E l u Z m 8 m c X V v d D s 6 W 1 1 9 I i A v P j x F b n R y e S B U e X B l P S J G a W x s R X J y b 3 J D b 3 V u d C I g V m F s d W U 9 I m w w I i A v P j x F b n R y e S B U e X B l P S J G a W x s Z W R D b 2 1 w b G V 0 Z V J l c 3 V s d F R v V 2 9 y a 3 N o Z W V 0 I i B W Y W x 1 Z T 0 i b D E i I C 8 + P E V u d H J 5 I F R 5 c G U 9 I k Z p b G x D b 3 V u d C I g V m F s d W U 9 I m w x N T E x I i A v P j x F b n R y e S B U e X B l P S J S Z W N v d m V y e V R h c m d l d F N o Z W V 0 I i B W Y W x 1 Z T 0 i c 1 N o Z W V 0 N S I g L z 4 8 R W 5 0 c n k g V H l w Z T 0 i U m V j b 3 Z l c n l U Y X J n Z X R D b 2 x 1 b W 4 i I F Z h b H V l P S J s M S I g L z 4 8 R W 5 0 c n k g V H l w Z T 0 i U m V j b 3 Z l c n l U Y X J n Z X R S b 3 c i I F Z h b H V l P S J s M S I g L z 4 8 R W 5 0 c n k g V H l w Z T 0 i T m F t Z V V w Z G F 0 Z W R B Z n R l c k Z p b G w i I F Z h b H V l P S J s M C I g L z 4 8 R W 5 0 c n k g V H l w Z T 0 i U X V l c n l J R C I g V m F s d W U 9 I n N l N j k 1 N G J l M i 1 l Z G R i L T R h Y W Y t O T I 1 M C 1 m O W N l N z Z i Y T k z Z D U i I C 8 + P E V u d H J 5 I F R 5 c G U 9 I k Z p b G x M Y X N 0 V X B k Y X R l Z C I g V m F s d W U 9 I m Q y M D E 5 L T E x L T I 1 V D E 0 O j E 2 O j A 4 L j E y M z I x M D F a I i A v P j x F b n R y e S B U e X B l P S J O Y X Z p Z 2 F 0 a W 9 u U 3 R l c E 5 h b W U i I F Z h b H V l P S J z T m F 2 a W d h d G l v b i I g L z 4 8 R W 5 0 c n k g V H l w Z T 0 i R m l s b E N v b H V t b k 5 h b W V z I i B W Y W x 1 Z T 0 i c 1 s m c X V v d D t B c n J p d m F s I E R h d G U m c X V v d D s s J n F 1 b 3 Q 7 R G F p b H k g Y X J y a X Z l Z C Z x d W 9 0 O 1 0 i I C 8 + P E V u d H J 5 I F R 5 c G U 9 I k Z p b G x D b 2 x 1 b W 5 U e X B l c y I g V m F s d W U 9 I n N D U U E 9 I i A v P j x F b n R y e S B U e X B l P S J G a W x s R X J y b 3 J D b 2 R l I i B W Y W x 1 Z T 0 i c 1 V u a 2 5 v d 2 4 i I C 8 + P E V u d H J 5 I F R 5 c G U 9 I k Z p b G x U Y X J n Z X Q i I F Z h b H V l P S J z R G F p b H l f Q X J y a X Z h b H N f d G 9 f R 3 J l Z W N l I i A v P j x F b n R y e S B U e X B l P S J G a W x s U 3 R h d H V z I i B W Y W x 1 Z T 0 i c 0 N v b X B s Z X R l I i A v P j x F b n R y e S B U e X B l P S J G a W x s T 2 J q Z W N 0 V H l w Z S I g V m F s d W U 9 I n N U Y W J s Z S I g L z 4 8 R W 5 0 c n k g V H l w Z T 0 i Q W R k Z W R U b 0 R h d G F N b 2 R l b C I g V m F s d W U 9 I m w w I i A v P j w v U 3 R h Y m x l R W 5 0 c m l l c z 4 8 L 0 l 0 Z W 0 + P E l 0 Z W 0 + P E l 0 Z W 1 M b 2 N h d G l v b j 4 8 S X R l b V R 5 c G U + R m 9 y b X V s Y T w v S X R l b V R 5 c G U + P E l 0 Z W 1 Q Y X R o P l N l Y 3 R p b 2 4 x L 0 R h a W x 5 J T I w Q X J y a X Z h b H M l M j B 0 b y U y M E d y Z W V j Z S 9 T b 3 V y Y 2 U 8 L 0 l 0 Z W 1 Q Y X R o P j w v S X R l b U x v Y 2 F 0 a W 9 u P j x T d G F i b G V F b n R y a W V z I C 8 + P C 9 J d G V t P j x J d G V t P j x J d G V t T G 9 j Y X R p b 2 4 + P E l 0 Z W 1 U e X B l P k Z v c m 1 1 b G E 8 L 0 l 0 Z W 1 U e X B l P j x J d G V t U G F 0 a D 5 T Z W N 0 a W 9 u M S 9 E Y W l s e S U y M E F y c m l 2 Y W x z J T I w d G 8 l M j B H c m V l Y 2 U v Z G F 0 Y T w v S X R l b V B h d G g + P C 9 J d G V t T G 9 j Y X R p b 2 4 + P F N 0 Y W J s Z U V u d H J p Z X M g L z 4 8 L 0 l 0 Z W 0 + P E l 0 Z W 0 + P E l 0 Z W 1 M b 2 N h d G l v b j 4 8 S X R l b V R 5 c G U + R m 9 y b X V s Y T w v S X R l b V R 5 c G U + P E l 0 Z W 1 Q Y X R o P l N l Y 3 R p b 2 4 x L 0 R h a W x 5 J T I w Q X J y a X Z h b H M l M j B 0 b y U y M E d y Z W V j Z S 9 0 a W 1 l c 2 V y a W V z P C 9 J d G V t U G F 0 a D 4 8 L 0 l 0 Z W 1 M b 2 N h d G l v b j 4 8 U 3 R h Y m x l R W 5 0 c m l l c y A v P j w v S X R l b T 4 8 S X R l b T 4 8 S X R l b U x v Y 2 F 0 a W 9 u P j x J d G V t V H l w Z T 5 G b 3 J t d W x h P C 9 J d G V t V H l w Z T 4 8 S X R l b V B h d G g + U 2 V j d G l v b j E v R G F p b H k l M j B B c n J p d m F s c y U y M H R v J T I w R 3 J l Z W N l L 0 N v b n Z l c n R l Z C U y M H R v J T I w V G F i b G U 8 L 0 l 0 Z W 1 Q Y X R o P j w v S X R l b U x v Y 2 F 0 a W 9 u P j x T d G F i b G V F b n R y a W V z I C 8 + P C 9 J d G V t P j x J d G V t P j x J d G V t T G 9 j Y X R p b 2 4 + P E l 0 Z W 1 U e X B l P k Z v c m 1 1 b G E 8 L 0 l 0 Z W 1 U e X B l P j x J d G V t U G F 0 a D 5 T Z W N 0 a W 9 u M S 9 E Y W l s e S U y M E F y c m l 2 Y W x z J T I w d G 8 l M j B H c m V l Y 2 U v R X h w Y W 5 k Z W Q l M j B D b 2 x 1 b W 4 x P C 9 J d G V t U G F 0 a D 4 8 L 0 l 0 Z W 1 M b 2 N h d G l v b j 4 8 U 3 R h Y m x l R W 5 0 c m l l c y A v P j w v S X R l b T 4 8 S X R l b T 4 8 S X R l b U x v Y 2 F 0 a W 9 u P j x J d G V t V H l w Z T 5 G b 3 J t d W x h P C 9 J d G V t V H l w Z T 4 8 S X R l b V B h d G g + U 2 V j d G l v b j E v R G F p b H k l M j B B c n J p d m F s c y U y M H R v J T I w R 3 J l Z W N l L 1 J l b m F t Z W Q l M j B D b 2 x 1 b W 5 z P C 9 J d G V t U G F 0 a D 4 8 L 0 l 0 Z W 1 M b 2 N h d G l v b j 4 8 U 3 R h Y m x l R W 5 0 c m l l c y A v P j w v S X R l b T 4 8 S X R l b T 4 8 S X R l b U x v Y 2 F 0 a W 9 u P j x J d G V t V H l w Z T 5 G b 3 J t d W x h P C 9 J d G V t V H l w Z T 4 8 S X R l b V B h d G g + U 2 V j d G l v b j E v R G F p b H k l M j B B c n J p d m F s c y U y M H R v J T I w R 3 J l Z W N l L 0 N o Y W 5 n Z W Q l M j B U e X B l P C 9 J d G V t U G F 0 a D 4 8 L 0 l 0 Z W 1 M b 2 N h d G l v b j 4 8 U 3 R h Y m x l R W 5 0 c m l l c y A v P j w v S X R l b T 4 8 S X R l b T 4 8 S X R l b U x v Y 2 F 0 a W 9 u P j x J d G V t V H l w Z T 5 G b 3 J t d W x h P C 9 J d G V t V H l w Z T 4 8 S X R l b V B h d G g + U 2 V j d G l v b j E v R G F p b H k l M j B B c n J p d m F s c y U y M H R v J T I w S X R h b H k 8 L 0 l 0 Z W 1 Q Y X R o P j w v S X R l b U x v Y 2 F 0 a W 9 u P j x T d G F i b G V F b n R y a W V z P j x F b n R y e S B U e X B l P S J J c 1 B y a X Z h d G U i I F Z h b H V l P S J s M C I g L z 4 8 R W 5 0 c n k g V H l w Z T 0 i T m F t Z V V w Z G F 0 Z W R B Z n R l c k Z p b G w i I F Z h b H V l P S J s M C I g L z 4 8 R W 5 0 c n k g V H l w Z T 0 i U m V z d W x 0 V H l w Z S I g V m F s d W U 9 I n N U Y W J s Z S I g L z 4 8 R W 5 0 c n k g V H l w Z T 0 i Q n V m Z m V y T m V 4 d F J l Z n J l c 2 g i I F Z h b H V l P S J s M S I g L z 4 8 R W 5 0 c n k g V H l w Z T 0 i R m l s b E V u Y W J s Z W Q i I F Z h b H V l P S J s M S I g L z 4 8 R W 5 0 c n k g V H l w Z T 0 i R m l s b F R v R G F 0 Y U 1 v Z G V s R W 5 h Y m x l Z C I g V m F s d W U 9 I m w w I i A v P j x F b n R y e S B U e X B l P S J G a W x s Q 2 9 s d W 1 u T m F t Z X M i I F Z h b H V l P S J z W y Z x d W 9 0 O 0 F y c m l 2 Y W w g R G F 0 Z S Z x d W 9 0 O y w m c X V v d D t E Y W l s e S B h c n J p d m V k J n F 1 b 3 Q 7 X S I g L z 4 8 R W 5 0 c n k g V H l w Z T 0 i R m l s b F N 0 Y X R 1 c y I g V m F s d W U 9 I n N D b 2 1 w b G V 0 Z S I g L z 4 8 R W 5 0 c n k g V H l w Z T 0 i R m l s b G V k Q 2 9 t c G x l d G V S Z X N 1 b H R U b 1 d v c m t z a G V l d C I g V m F s d W U 9 I m w x I i A v P j x F b n R y e S B U e X B l P S J G a W x s Q 2 9 1 b n Q i I F Z h b H V l P S J s M T M z O S I g L z 4 8 R W 5 0 c n k g V H l w Z T 0 i U m V j b 3 Z l c n l U Y X J n Z X R T a G V l d C I g V m F s d W U 9 I n N T a G V l d D c i I C 8 + P E V u d H J 5 I F R 5 c G U 9 I l J l Y 2 9 2 Z X J 5 V G F y Z 2 V 0 Q 2 9 s d W 1 u I i B W Y W x 1 Z T 0 i b D E i I C 8 + P E V u d H J 5 I F R 5 c G U 9 I l J l Y 2 9 2 Z X J 5 V G F y Z 2 V 0 U m 9 3 I i B W Y W x 1 Z T 0 i b D E i I C 8 + P E V u d H J 5 I F R 5 c G U 9 I k Z p b G x F c n J v c k N v Z G U i I F Z h b H V l P S J z V W 5 r b m 9 3 b i I g L z 4 8 R W 5 0 c n k g V H l w Z T 0 i R m l s b E N v b H V t b l R 5 c G V z I i B W Y W x 1 Z T 0 i c 0 N R Q T 0 i I C 8 + P E V u d H J 5 I F R 5 c G U 9 I l F 1 Z X J 5 S U Q i I F Z h b H V l P S J z M D E y Y z M x M D c t N W E 5 Y S 0 0 M T B h L T h i M W Q t M D E 2 Y z R j Y z E 2 N T h j I i A v P j x F b n R y e S B U e X B l P S J G a W x s V G F y Z 2 V 0 I i B W Y W x 1 Z T 0 i c 0 R h a W x 5 X 0 F y c m l 2 Y W x z X 3 R v X 0 l 0 Y W x 5 I i A v P j x F b n R y e S B U e X B l P S J G a W x s T G F z d F V w Z G F 0 Z W Q i I F Z h b H V l P S J k M j A x O S 0 x M S 0 y N V Q x N D o x N j o x N S 4 w N j M 4 M T g 2 W i I g L z 4 8 R W 5 0 c n k g V H l w Z T 0 i R m l s b E V y c m 9 y Q 2 9 1 b n Q i I F Z h b H V l P S J s M C I g L z 4 8 R W 5 0 c n k g V H l w Z T 0 i U m V s Y X R p b 2 5 z a G l w S W 5 m b 0 N v b n R h a W 5 l c i I g V m F s d W U 9 I n N 7 J n F 1 b 3 Q 7 Y 2 9 s d W 1 u Q 2 9 1 b n Q m c X V v d D s 6 M i w m c X V v d D t r Z X l D b 2 x 1 b W 5 O Y W 1 l c y Z x d W 9 0 O z p b X S w m c X V v d D t x d W V y e V J l b G F 0 a W 9 u c 2 h p c H M m c X V v d D s 6 W 1 0 s J n F 1 b 3 Q 7 Y 2 9 s d W 1 u S W R l b n R p d G l l c y Z x d W 9 0 O z p b J n F 1 b 3 Q 7 U 2 V j d G l v b j E v R G F p b H k g Q X J y a X Z h b H M g d G 8 g S X R h b H k v Q 2 h h b m d l Z C B U e X B l L n t B c n J p d m F s I E R h d G U s M H 0 m c X V v d D s s J n F 1 b 3 Q 7 U 2 V j d G l v b j E v R G F p b H k g Q X J y a X Z h b H M g d G 8 g S X R h b H k v R X h w Y W 5 k Z W Q g Q 2 9 s d W 1 u M S 5 7 a W 5 k a X Z p Z H V h b H M s M X 0 m c X V v d D t d L C Z x d W 9 0 O 0 N v b H V t b k N v d W 5 0 J n F 1 b 3 Q 7 O j I s J n F 1 b 3 Q 7 S 2 V 5 Q 2 9 s d W 1 u T m F t Z X M m c X V v d D s 6 W 1 0 s J n F 1 b 3 Q 7 Q 2 9 s d W 1 u S W R l b n R p d G l l c y Z x d W 9 0 O z p b J n F 1 b 3 Q 7 U 2 V j d G l v b j E v R G F p b H k g Q X J y a X Z h b H M g d G 8 g S X R h b H k v Q 2 h h b m d l Z C B U e X B l L n t B c n J p d m F s I E R h d G U s M H 0 m c X V v d D s s J n F 1 b 3 Q 7 U 2 V j d G l v b j E v R G F p b H k g Q X J y a X Z h b H M g d G 8 g S X R h b H k v R X h w Y W 5 k Z W Q g Q 2 9 s d W 1 u M S 5 7 a W 5 k a X Z p Z H V h b H M s M X 0 m c X V v d D t d L C Z x d W 9 0 O 1 J l b G F 0 a W 9 u c 2 h p c E l u Z m 8 m c X V v d D s 6 W 1 1 9 I i A v P j x F b n R y e S B U e X B l P S J G a W x s T 2 J q Z W N 0 V H l w Z S I g V m F s d W U 9 I n N U Y W J s Z S I g L z 4 8 R W 5 0 c n k g V H l w Z T 0 i Q W R k Z W R U b 0 R h d G F N b 2 R l b C I g V m F s d W U 9 I m w w I i A v P j w v U 3 R h Y m x l R W 5 0 c m l l c z 4 8 L 0 l 0 Z W 0 + P E l 0 Z W 0 + P E l 0 Z W 1 M b 2 N h d G l v b j 4 8 S X R l b V R 5 c G U + R m 9 y b X V s Y T w v S X R l b V R 5 c G U + P E l 0 Z W 1 Q Y X R o P l N l Y 3 R p b 2 4 x L 0 R h a W x 5 J T I w Q X J y a X Z h b H M l M j B 0 b y U y M E l 0 Y W x 5 L 1 N v d X J j Z T w v S X R l b V B h d G g + P C 9 J d G V t T G 9 j Y X R p b 2 4 + P F N 0 Y W J s Z U V u d H J p Z X M g L z 4 8 L 0 l 0 Z W 0 + P E l 0 Z W 0 + P E l 0 Z W 1 M b 2 N h d G l v b j 4 8 S X R l b V R 5 c G U + R m 9 y b X V s Y T w v S X R l b V R 5 c G U + P E l 0 Z W 1 Q Y X R o P l N l Y 3 R p b 2 4 x L 0 R h a W x 5 J T I w Q X J y a X Z h b H M l M j B 0 b y U y M E l 0 Y W x 5 L 2 R h d G E 8 L 0 l 0 Z W 1 Q Y X R o P j w v S X R l b U x v Y 2 F 0 a W 9 u P j x T d G F i b G V F b n R y a W V z I C 8 + P C 9 J d G V t P j x J d G V t P j x J d G V t T G 9 j Y X R p b 2 4 + P E l 0 Z W 1 U e X B l P k Z v c m 1 1 b G E 8 L 0 l 0 Z W 1 U e X B l P j x J d G V t U G F 0 a D 5 T Z W N 0 a W 9 u M S 9 E Y W l s e S U y M E F y c m l 2 Y W x z J T I w d G 8 l M j B J d G F s e S 9 0 a W 1 l c 2 V y a W V z P C 9 J d G V t U G F 0 a D 4 8 L 0 l 0 Z W 1 M b 2 N h d G l v b j 4 8 U 3 R h Y m x l R W 5 0 c m l l c y A v P j w v S X R l b T 4 8 S X R l b T 4 8 S X R l b U x v Y 2 F 0 a W 9 u P j x J d G V t V H l w Z T 5 G b 3 J t d W x h P C 9 J d G V t V H l w Z T 4 8 S X R l b V B h d G g + U 2 V j d G l v b j E v R G F p b H k l M j B B c n J p d m F s c y U y M H R v J T I w S X R h b H k v Q 2 9 u d m V y d G V k J T I w d G 8 l M j B U Y W J s Z T w v S X R l b V B h d G g + P C 9 J d G V t T G 9 j Y X R p b 2 4 + P F N 0 Y W J s Z U V u d H J p Z X M g L z 4 8 L 0 l 0 Z W 0 + P E l 0 Z W 0 + P E l 0 Z W 1 M b 2 N h d G l v b j 4 8 S X R l b V R 5 c G U + R m 9 y b X V s Y T w v S X R l b V R 5 c G U + P E l 0 Z W 1 Q Y X R o P l N l Y 3 R p b 2 4 x L 0 R h a W x 5 J T I w Q X J y a X Z h b H M l M j B 0 b y U y M E l 0 Y W x 5 L 0 V 4 c G F u Z G V k J T I w Q 2 9 s d W 1 u M T w v S X R l b V B h d G g + P C 9 J d G V t T G 9 j Y X R p b 2 4 + P F N 0 Y W J s Z U V u d H J p Z X M g L z 4 8 L 0 l 0 Z W 0 + P E l 0 Z W 0 + P E l 0 Z W 1 M b 2 N h d G l v b j 4 8 S X R l b V R 5 c G U + R m 9 y b X V s Y T w v S X R l b V R 5 c G U + P E l 0 Z W 1 Q Y X R o P l N l Y 3 R p b 2 4 x L 0 R h a W x 5 J T I w Q X J y a X Z h b H M l M j B 0 b y U y M E l 0 Y W x 5 L 1 J l b m F t Z W Q l M j B D b 2 x 1 b W 5 z P C 9 J d G V t U G F 0 a D 4 8 L 0 l 0 Z W 1 M b 2 N h d G l v b j 4 8 U 3 R h Y m x l R W 5 0 c m l l c y A v P j w v S X R l b T 4 8 S X R l b T 4 8 S X R l b U x v Y 2 F 0 a W 9 u P j x J d G V t V H l w Z T 5 G b 3 J t d W x h P C 9 J d G V t V H l w Z T 4 8 S X R l b V B h d G g + U 2 V j d G l v b j E v R G F p b H k l M j B B c n J p d m F s c y U y M H R v J T I w S X R h b H k v Q 2 h h b m d l Z C U y M F R 5 c G U 8 L 0 l 0 Z W 1 Q Y X R o P j w v S X R l b U x v Y 2 F 0 a W 9 u P j x T d G F i b G V F b n R y a W V z I C 8 + P C 9 J d G V t P j x J d G V t P j x J d G V t T G 9 j Y X R p b 2 4 + P E l 0 Z W 1 U e X B l P k Z v c m 1 1 b G E 8 L 0 l 0 Z W 1 U e X B l P j x J d G V t U G F 0 a D 5 T Z W N 0 a W 9 u M S 9 0 a W 1 l c 2 V y a W V z J T N G d 2 l k Z 2 V 0 X 2 l k J T N E M T I 2 N T A y J T I 2 Z 2 V v X 2 l k J T N E N j Q w J T I 2 c 3 Z f a W Q l M 0 Q x M S U y N n B v c H V s Y X R p b 2 5 f Z 3 J v d X A l M 0 Q 0 N z k 3 J T I 1 M k M 0 N z k 4 J T I w J T I 4 M i U y O 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0 a W 1 l c 2 V y a W V z X 3 d p Z G d l d F 9 p Z F 8 x M j Y 1 M D J f Z 2 V v X 2 l k X z Y 0 M F 9 z d l 9 p Z F 8 x M V 9 w b 3 B 1 b G F 0 a W 9 u X 2 d y b 3 V w X z Q 3 O T d f M k M 0 N z k 4 X 2 Z y Z S I g L z 4 8 R W 5 0 c n k g V H l w Z T 0 i R m l s b G V k Q 2 9 t c G x l d G V S Z X N 1 b H R U b 1 d v c m t z a G V l d C I g V m F s d W U 9 I m w x I i A v P j x F b n R y e S B U e X B l P S J R d W V y e U l E I i B W Y W x 1 Z T 0 i c z U z O T V j N D V j L W I x N T c t N G U y M C 1 i N j U y L T U 2 Z T Q 4 Y m U 0 O D Y w M S I g L z 4 8 R W 5 0 c n k g V H l w Z T 0 i R m l s b E x h c 3 R V c G R h d G V k I i B W Y W x 1 Z T 0 i Z D I w M T k t M T E t M j V U M T Q 6 M T U 6 N T U u N D k 0 M T c x M V o i I C 8 + P E V u d H J 5 I F R 5 c G U 9 I k Z p b G x D b 2 x 1 b W 5 U e X B l c y I g V m F s d W U 9 I n N B Q U F B I i A v P j x F b n R y e S B U e X B l P S J G a W x s R X J y b 3 J D b 3 V u d C I g V m F s d W U 9 I m w w I i A v P j x F b n R y e S B U e X B l P S J G a W x s Q 2 9 s d W 1 u T m F t Z X M i I F Z h b H V l P S J z W y Z x d W 9 0 O 0 N v b H V t b j E u b W 9 u d G g m c X V v d D s s J n F 1 b 3 Q 7 Q 2 9 s d W 1 u M S 5 5 Z W F y J n F 1 b 3 Q 7 L C Z x d W 9 0 O 0 N v b H V t b j E u a W 5 k a X Z p Z H V h b H M m c X V v d D t d I i A v P j x F b n R y e S B U e X B l P S J G a W x s R X J y b 3 J D b 2 R l I i B W Y W x 1 Z T 0 i c 1 V u a 2 5 v d 2 4 i I C 8 + P E V u d H J 5 I F R 5 c G U 9 I k Z p b G x D b 3 V u d C I g V m F s d W U 9 I m w 3 M S I g L z 4 8 R W 5 0 c n k g V H l w Z T 0 i R m l s b F N 0 Y X R 1 c y I g V m F s d W U 9 I n N D b 2 1 w b G V 0 Z 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0 a W 1 l c 2 V y a W V z P 3 d p Z G d l d F 9 p Z D 0 x M j Y 1 M D J c d T A w M j Z n Z W 9 f a W Q 9 N j Q w X H U w M D I 2 c 3 Z f a W Q 9 M T F c d T A w M j Z w b 3 B 1 b G F 0 a W 9 u X 2 d y b 3 V w P T Q 3 O T c l M k M 0 N z k 4 X H U w M D I 2 Z n J l L 0 V 4 c G F u Z G V k I E N v b H V t b j E u e 0 N v b H V t b j E u b W 9 u d G g s M H 0 m c X V v d D s s J n F 1 b 3 Q 7 U 2 V j d G l v b j E v d G l t Z X N l c m l l c z 9 3 a W R n Z X R f a W Q 9 M T I 2 N T A y X H U w M D I 2 Z 2 V v X 2 l k P T Y 0 M F x 1 M D A y N n N 2 X 2 l k P T E x X H U w M D I 2 c G 9 w d W x h d G l v b l 9 n c m 9 1 c D 0 0 N z k 3 J T J D N D c 5 O F x 1 M D A y N m Z y Z S 9 F e H B h b m R l Z C B D b 2 x 1 b W 4 x L n t D b 2 x 1 b W 4 x L n l l Y X I s M X 0 m c X V v d D s s J n F 1 b 3 Q 7 U 2 V j d G l v b j E v d G l t Z X N l c m l l c z 9 3 a W R n Z X R f a W Q 9 M T I 2 N T A y X H U w M D I 2 Z 2 V v X 2 l k P T Y 0 M F x 1 M D A y N n N 2 X 2 l k P T E x X H U w M D I 2 c G 9 w d W x h d G l v b l 9 n c m 9 1 c D 0 0 N z k 3 J T J D N D c 5 O F x 1 M D A y N m Z y Z S 9 F e H B h b m R l Z C B D b 2 x 1 b W 4 x L n t D b 2 x 1 b W 4 x L m l u Z G l 2 a W R 1 Y W x z L D J 9 J n F 1 b 3 Q 7 X S w m c X V v d D t D b 2 x 1 b W 5 D b 3 V u d C Z x d W 9 0 O z o z L C Z x d W 9 0 O 0 t l e U N v b H V t b k 5 h b W V z J n F 1 b 3 Q 7 O l t d L C Z x d W 9 0 O 0 N v b H V t b k l k Z W 5 0 a X R p Z X M m c X V v d D s 6 W y Z x d W 9 0 O 1 N l Y 3 R p b 2 4 x L 3 R p b W V z Z X J p Z X M / d 2 l k Z 2 V 0 X 2 l k P T E y N j U w M l x 1 M D A y N m d l b 1 9 p Z D 0 2 N D B c d T A w M j Z z d l 9 p Z D 0 x M V x 1 M D A y N n B v c H V s Y X R p b 2 5 f Z 3 J v d X A 9 N D c 5 N y U y Q z Q 3 O T h c d T A w M j Z m c m U v R X h w Y W 5 k Z W Q g Q 2 9 s d W 1 u M S 5 7 Q 2 9 s d W 1 u M S 5 t b 2 5 0 a C w w f S Z x d W 9 0 O y w m c X V v d D t T Z W N 0 a W 9 u M S 9 0 a W 1 l c 2 V y a W V z P 3 d p Z G d l d F 9 p Z D 0 x M j Y 1 M D J c d T A w M j Z n Z W 9 f a W Q 9 N j Q w X H U w M D I 2 c 3 Z f a W Q 9 M T F c d T A w M j Z w b 3 B 1 b G F 0 a W 9 u X 2 d y b 3 V w P T Q 3 O T c l M k M 0 N z k 4 X H U w M D I 2 Z n J l L 0 V 4 c G F u Z G V k I E N v b H V t b j E u e 0 N v b H V t b j E u e W V h c i w x f S Z x d W 9 0 O y w m c X V v d D t T Z W N 0 a W 9 u M S 9 0 a W 1 l c 2 V y a W V z P 3 d p Z G d l d F 9 p Z D 0 x M j Y 1 M D J c d T A w M j Z n Z W 9 f a W Q 9 N j Q w X H U w M D I 2 c 3 Z f a W Q 9 M T F c d T A w M j Z w b 3 B 1 b G F 0 a W 9 u X 2 d y b 3 V w P T Q 3 O T c l M k M 0 N z k 4 X H U w M D I 2 Z n J l L 0 V 4 c G F u Z G V k I E N v b H V t b j E u e 0 N v b H V t b j E u a W 5 k a X Z p Z H V h b H M s M n 0 m c X V v d D t d L C Z x d W 9 0 O 1 J l b G F 0 a W 9 u c 2 h p c E l u Z m 8 m c X V v d D s 6 W 1 1 9 I i A v P j w v U 3 R h Y m x l R W 5 0 c m l l c z 4 8 L 0 l 0 Z W 0 + P E l 0 Z W 0 + P E l 0 Z W 1 M b 2 N h d G l v b j 4 8 S X R l b V R 5 c G U + R m 9 y b X V s Y T w v S X R l b V R 5 c G U + P E l 0 Z W 1 Q Y X R o P l N l Y 3 R p b 2 4 x L 3 R p b W V z Z X J p Z X M l M 0 Z 3 a W R n Z X R f a W Q l M 0 Q x M j Y 1 M D I l M j Z n Z W 9 f a W Q l M 0 Q 2 N D A l M j Z z d l 9 p Z C U z R D E x J T I 2 c G 9 w d W x h d G l v b l 9 n c m 9 1 c C U z R D Q 3 O T c l M j U y Q z Q 3 O T g l M j A l M j g y J T I 5 L 1 N v d X J j Z T w v S X R l b V B h d G g + P C 9 J d G V t T G 9 j Y X R p b 2 4 + P F N 0 Y W J s Z U V u d H J p Z X M g L z 4 8 L 0 l 0 Z W 0 + P E l 0 Z W 0 + P E l 0 Z W 1 M b 2 N h d G l v b j 4 8 S X R l b V R 5 c G U + R m 9 y b X V s Y T w v S X R l b V R 5 c G U + P E l 0 Z W 1 Q Y X R o P l N l Y 3 R p b 2 4 x L 3 R p b W V z Z X J p Z X M l M 0 Z 3 a W R n Z X R f a W Q l M 0 Q x M j Y 1 M D I l M j Z n Z W 9 f a W Q l M 0 Q 2 N D A l M j Z z d l 9 p Z C U z R D E x J T I 2 c G 9 w d W x h d G l v b l 9 n c m 9 1 c C U z R D Q 3 O T c l M j U y Q z Q 3 O T g l M j A l M j g y J T I 5 L 2 R h d G E 8 L 0 l 0 Z W 1 Q Y X R o P j w v S X R l b U x v Y 2 F 0 a W 9 u P j x T d G F i b G V F b n R y a W V z I C 8 + P C 9 J d G V t P j x J d G V t P j x J d G V t T G 9 j Y X R p b 2 4 + P E l 0 Z W 1 U e X B l P k Z v c m 1 1 b G E 8 L 0 l 0 Z W 1 U e X B l P j x J d G V t U G F 0 a D 5 T Z W N 0 a W 9 u M S 9 0 a W 1 l c 2 V y a W V z J T N G d 2 l k Z 2 V 0 X 2 l k J T N E M T I 2 N T A y J T I 2 Z 2 V v X 2 l k J T N E N j Q w J T I 2 c 3 Z f a W Q l M 0 Q x M S U y N n B v c H V s Y X R p b 2 5 f Z 3 J v d X A l M 0 Q 0 N z k 3 J T I 1 M k M 0 N z k 4 J T I w J T I 4 M i U y O S 9 0 a W 1 l c 2 V y a W V z P C 9 J d G V t U G F 0 a D 4 8 L 0 l 0 Z W 1 M b 2 N h d G l v b j 4 8 U 3 R h Y m x l R W 5 0 c m l l c y A v P j w v S X R l b T 4 8 S X R l b T 4 8 S X R l b U x v Y 2 F 0 a W 9 u P j x J d G V t V H l w Z T 5 G b 3 J t d W x h P C 9 J d G V t V H l w Z T 4 8 S X R l b V B h d G g + U 2 V j d G l v b j E v d G l t Z X N l c m l l c y U z R n d p Z G d l d F 9 p Z C U z R D E y N j U w M i U y N m d l b 1 9 p Z C U z R D Y 0 M C U y N n N 2 X 2 l k J T N E M T E l M j Z w b 3 B 1 b G F 0 a W 9 u X 2 d y b 3 V w J T N E N D c 5 N y U y N T J D N D c 5 O C U y M C U y O D I l M j k v Q 2 9 u d m V y d G V k J T I w d G 8 l M j B U Y W J s Z T w v S X R l b V B h d G g + P C 9 J d G V t T G 9 j Y X R p b 2 4 + P F N 0 Y W J s Z U V u d H J p Z X M g L z 4 8 L 0 l 0 Z W 0 + P E l 0 Z W 0 + P E l 0 Z W 1 M b 2 N h d G l v b j 4 8 S X R l b V R 5 c G U + R m 9 y b X V s Y T w v S X R l b V R 5 c G U + P E l 0 Z W 1 Q Y X R o P l N l Y 3 R p b 2 4 x L 3 R p b W V z Z X J p Z X M l M 0 Z 3 a W R n Z X R f a W Q l M 0 Q x M j Y 1 M D I l M j Z n Z W 9 f a W Q l M 0 Q 2 N D A l M j Z z d l 9 p Z C U z R D E x J T I 2 c G 9 w d W x h d G l v b l 9 n c m 9 1 c C U z R D Q 3 O T c l M j U y Q z Q 3 O T g l M j A l M j g y J T I 5 L 0 V 4 c G F u Z G V k J T I w Q 2 9 s d W 1 u M T w v S X R l b V B h d G g + P C 9 J d G V t T G 9 j Y X R p b 2 4 + P F N 0 Y W J s Z U V u d H J p Z X M g L z 4 8 L 0 l 0 Z W 0 + P C 9 J d G V t c z 4 8 L 0 x v Y 2 F s U G F j a 2 F n Z U 1 l d G F k Y X R h R m l s Z T 4 W A A A A U E s F B g A A A A A A A A A A A A A A A A A A A A A A A P s C A A A w g g L 3 B g k q h k i G 9 w 0 B B w O g g g L o M I I C 5 A I B A D G C A l 8 w g g J b A g E A M E M w N z E 1 M D M G A 1 U E A x M s T W l j c m 9 z b 2 Z 0 L k 9 m Z m l j Z S 5 F e G N l b C 5 Q c m 9 0 Z W N 0 Z W R E Y X R h U 2 V y d m l j Z X M C C A O J 4 6 7 1 1 a H M M A 0 G C S q G S I b 3 D Q E B A Q U A B I I C A A 2 r B r k D j g e / r U W 0 l f / 9 F U f A M 4 A O y m 8 v + W i 6 D A 0 k S T o w k 7 7 i p a Y u x U d / x 4 1 M e f A M u 0 6 O 6 p L W t O F 8 L y V E f 4 3 j 5 7 j / n 9 L H r B h 3 6 y T M k E 7 F P v o G w H M V k r c h o 7 n + X 1 t m p S M v y 5 s / B X J w Y W q T d c J i Z I X p 4 d Z s I f 8 F f e 4 H y n q 3 e d z G B n f f 3 1 J Q 8 n 5 h m u s T 4 X 2 T 3 6 7 N r j R V F X 9 0 E P U L k a P C d h i l t P D m a y o z w J A z l Q R a k 6 S e 5 9 6 E l 2 l a j B 2 h h D 8 7 u e 6 H 8 U n a f I v o u 3 n c N 6 E s p E 5 g T C d 9 9 L N e Y w g a + 9 G 8 o l 4 g t O G h Y G T C w f B e 2 D p o w Y d 9 8 2 B Q t M 2 x g 8 D z E 1 X R 5 f 6 p 4 P 8 s o h B / o p 0 a z 1 N J k D k S a L S 2 r n h Q s O 8 y X a F S a f x u r i / P T Q W R F 5 O a u I R L 9 m z c c 3 u 1 q g v L q z 1 + X p n g a 1 j M P M s W h M W 0 p R g / o L Q y z 1 P G t 5 7 y u J v z e h F g 6 K 2 v 8 Q 0 w r d A 7 q e k U 0 / B W q D T q W u n I d i 9 + 5 O R b x m 0 Y L f Y 0 w X 1 x q p 5 y Y L 1 k Z Y 0 i k E 4 2 O S A M U M 4 Z u l q + h W x 8 v C e g E M 7 J r B H b j C l 4 e c h D C A 1 P X u 0 n S p E H Q 0 t b r S I f g C E T K B G 6 E X E + H U Q j l s h i 6 r Q R k / 7 6 O + h U 0 a 3 p v 7 9 E i 6 e p f j l 4 K a w B G y t z l e X q G 0 S x 7 c f j A t w + b X X Y J f Z F r M n c / I w I J w h 8 k k l f s h y k d f w 0 m 9 3 o F b z 3 e p F L p Q v 3 M H w G C S q G S I b 3 D Q E H A T A d B g l g h k g B Z Q M E A S o E E O C V q E 0 R z m t 7 1 z f t b w b e Y c e A U H s y M D O b u 6 Z x v d L M P Q m 9 5 2 g Y C 6 G c 9 m n p K k G g Y Y N K M + H q U A c L J S F N 4 l R X L H I k 8 p 9 / o B C 3 b o j T S g o 6 H U C t o 7 t 6 9 0 l c P w K v x v Z P u A 8 T G W o b e X j c < / D a t a M a s h u p > 
</file>

<file path=customXml/itemProps1.xml><?xml version="1.0" encoding="utf-8"?>
<ds:datastoreItem xmlns:ds="http://schemas.openxmlformats.org/officeDocument/2006/customXml" ds:itemID="{5E9AD169-4825-4CA4-B65B-227BD235D6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COMBINED</vt:lpstr>
      <vt:lpstr>Introduction</vt:lpstr>
      <vt:lpstr>EUROPE_SUMMARY</vt:lpstr>
      <vt:lpstr>Source</vt:lpstr>
      <vt:lpstr>greece comp</vt:lpstr>
      <vt:lpstr>italy comp</vt:lpstr>
      <vt:lpstr>Arrivals - Greece</vt:lpstr>
      <vt:lpstr>Arrivals - Italy</vt:lpstr>
      <vt:lpstr>Arrivals - Spain</vt:lpstr>
      <vt:lpstr>Arrivals - Cyprus</vt:lpstr>
      <vt:lpstr>Daily Arrivals to Greece</vt:lpstr>
      <vt:lpstr>Sheet4</vt:lpstr>
      <vt:lpstr>Daily Arrivals to Italy</vt:lpstr>
      <vt:lpstr>Admin_Months</vt:lpstr>
    </vt:vector>
  </TitlesOfParts>
  <Company>UNHCR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Frédérique Famy</dc:creator>
  <cp:lastModifiedBy>Sarah Klem</cp:lastModifiedBy>
  <cp:lastPrinted>2019-06-20T16:23:29Z</cp:lastPrinted>
  <dcterms:created xsi:type="dcterms:W3CDTF">2019-06-17T15:13:51Z</dcterms:created>
  <dcterms:modified xsi:type="dcterms:W3CDTF">2019-12-31T22:30:15Z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fc34ef07-2b5a-45e2-bbb8-e1628aace7b1</vt:lpwstr>
  </property>
</Properties>
</file>