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TT_DB\"/>
    </mc:Choice>
  </mc:AlternateContent>
  <xr:revisionPtr revIDLastSave="0" documentId="13_ncr:1_{1B318114-A314-4BB5-B8F4-1ECE6284A35D}" xr6:coauthVersionLast="47" xr6:coauthVersionMax="47" xr10:uidLastSave="{00000000-0000-0000-0000-000000000000}"/>
  <bookViews>
    <workbookView xWindow="-38520" yWindow="-5385" windowWidth="38640" windowHeight="21240" activeTab="2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Classified as UnClassified" sheetId="3" state="hidden" r:id="rId5"/>
    <sheet name="xl_DCF_History" sheetId="2" state="veryHidden" r:id="rId6"/>
  </sheets>
  <definedNames>
    <definedName name="_MEMORY_RAM1_BEGIN_">#REF!</definedName>
    <definedName name="_MEMORY_RAM2_BEGIN_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>'GATT DB size'!$D$8</definedName>
    <definedName name="CharDeclAttrSize16">'GATT DB size'!$D$7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9" l="1"/>
  <c r="Q19" i="29" s="1"/>
  <c r="B21" i="29"/>
  <c r="S21" i="29" s="1"/>
  <c r="B20" i="29"/>
  <c r="O20" i="29" s="1"/>
  <c r="U20" i="29" s="1"/>
  <c r="B22" i="29"/>
  <c r="O22" i="29" s="1"/>
  <c r="U22" i="29" s="1"/>
  <c r="S60" i="29"/>
  <c r="S61" i="29"/>
  <c r="S62" i="29"/>
  <c r="S63" i="29"/>
  <c r="S59" i="29"/>
  <c r="S53" i="29"/>
  <c r="S54" i="29"/>
  <c r="S55" i="29"/>
  <c r="S56" i="29"/>
  <c r="S52" i="29"/>
  <c r="S44" i="29"/>
  <c r="S45" i="29"/>
  <c r="S46" i="29"/>
  <c r="S47" i="29"/>
  <c r="S48" i="29"/>
  <c r="S49" i="29"/>
  <c r="S43" i="29"/>
  <c r="S34" i="29"/>
  <c r="S35" i="29"/>
  <c r="S36" i="29"/>
  <c r="S37" i="29"/>
  <c r="S38" i="29"/>
  <c r="S39" i="29"/>
  <c r="S40" i="29"/>
  <c r="S33" i="29"/>
  <c r="S27" i="29"/>
  <c r="S28" i="29"/>
  <c r="S26" i="29"/>
  <c r="R60" i="29"/>
  <c r="R61" i="29"/>
  <c r="R62" i="29"/>
  <c r="R63" i="29"/>
  <c r="R59" i="29"/>
  <c r="R53" i="29"/>
  <c r="R54" i="29"/>
  <c r="R55" i="29"/>
  <c r="R56" i="29"/>
  <c r="R52" i="29"/>
  <c r="R44" i="29"/>
  <c r="R45" i="29"/>
  <c r="R46" i="29"/>
  <c r="R47" i="29"/>
  <c r="R48" i="29"/>
  <c r="R49" i="29"/>
  <c r="R43" i="29"/>
  <c r="R34" i="29"/>
  <c r="R35" i="29"/>
  <c r="R36" i="29"/>
  <c r="R37" i="29"/>
  <c r="R38" i="29"/>
  <c r="R39" i="29"/>
  <c r="R40" i="29"/>
  <c r="R33" i="29"/>
  <c r="R27" i="29"/>
  <c r="AA27" i="29" s="1"/>
  <c r="R28" i="29"/>
  <c r="AA28" i="29" s="1"/>
  <c r="R26" i="29"/>
  <c r="AA26" i="29" s="1"/>
  <c r="Q60" i="29"/>
  <c r="AA60" i="29" s="1"/>
  <c r="Q61" i="29"/>
  <c r="AA61" i="29" s="1"/>
  <c r="Q62" i="29"/>
  <c r="AA62" i="29" s="1"/>
  <c r="Q63" i="29"/>
  <c r="AA63" i="29" s="1"/>
  <c r="Q59" i="29"/>
  <c r="AA59" i="29" s="1"/>
  <c r="Q53" i="29"/>
  <c r="AA53" i="29" s="1"/>
  <c r="Q54" i="29"/>
  <c r="AA54" i="29" s="1"/>
  <c r="Q55" i="29"/>
  <c r="AA55" i="29" s="1"/>
  <c r="Q56" i="29"/>
  <c r="AA56" i="29" s="1"/>
  <c r="Q52" i="29"/>
  <c r="AA52" i="29" s="1"/>
  <c r="Q44" i="29"/>
  <c r="AA44" i="29" s="1"/>
  <c r="Q45" i="29"/>
  <c r="AA45" i="29" s="1"/>
  <c r="Q46" i="29"/>
  <c r="AA46" i="29" s="1"/>
  <c r="Q47" i="29"/>
  <c r="AA47" i="29" s="1"/>
  <c r="Q48" i="29"/>
  <c r="AA48" i="29" s="1"/>
  <c r="Q49" i="29"/>
  <c r="AA49" i="29" s="1"/>
  <c r="Q43" i="29"/>
  <c r="AA43" i="29" s="1"/>
  <c r="Q34" i="29"/>
  <c r="AA34" i="29" s="1"/>
  <c r="Q35" i="29"/>
  <c r="AA35" i="29" s="1"/>
  <c r="Q36" i="29"/>
  <c r="AA36" i="29" s="1"/>
  <c r="Q37" i="29"/>
  <c r="AA37" i="29" s="1"/>
  <c r="Q38" i="29"/>
  <c r="AA38" i="29" s="1"/>
  <c r="Q39" i="29"/>
  <c r="AA39" i="29" s="1"/>
  <c r="Q40" i="29"/>
  <c r="AA40" i="29" s="1"/>
  <c r="Q33" i="29"/>
  <c r="AA33" i="29" s="1"/>
  <c r="Q27" i="29"/>
  <c r="Q28" i="29"/>
  <c r="Q26" i="29"/>
  <c r="Z22" i="29" l="1"/>
  <c r="AA20" i="29"/>
  <c r="AA22" i="29"/>
  <c r="Y20" i="29"/>
  <c r="Z20" i="29"/>
  <c r="Y22" i="29"/>
  <c r="Q20" i="29"/>
  <c r="P19" i="29"/>
  <c r="V19" i="29" s="1"/>
  <c r="P22" i="29"/>
  <c r="V22" i="29" s="1"/>
  <c r="P21" i="29"/>
  <c r="V21" i="29" s="1"/>
  <c r="P20" i="29"/>
  <c r="V20" i="29" s="1"/>
  <c r="O19" i="29"/>
  <c r="U19" i="29" s="1"/>
  <c r="Y19" i="29" s="1"/>
  <c r="S19" i="29"/>
  <c r="R19" i="29"/>
  <c r="W19" i="29"/>
  <c r="Z19" i="29"/>
  <c r="Q22" i="29"/>
  <c r="W22" i="29"/>
  <c r="R22" i="29"/>
  <c r="S22" i="29"/>
  <c r="W21" i="29"/>
  <c r="O21" i="29"/>
  <c r="U21" i="29" s="1"/>
  <c r="R21" i="29"/>
  <c r="Q21" i="29"/>
  <c r="S20" i="29"/>
  <c r="R20" i="29"/>
  <c r="W20" i="29"/>
  <c r="W60" i="29"/>
  <c r="W61" i="29"/>
  <c r="W62" i="29"/>
  <c r="W63" i="29"/>
  <c r="W59" i="29"/>
  <c r="W53" i="29"/>
  <c r="W54" i="29"/>
  <c r="W55" i="29"/>
  <c r="W56" i="29"/>
  <c r="W52" i="29"/>
  <c r="W44" i="29"/>
  <c r="W45" i="29"/>
  <c r="W46" i="29"/>
  <c r="W47" i="29"/>
  <c r="W48" i="29"/>
  <c r="W49" i="29"/>
  <c r="W43" i="29"/>
  <c r="W34" i="29"/>
  <c r="W35" i="29"/>
  <c r="W36" i="29"/>
  <c r="W37" i="29"/>
  <c r="W38" i="29"/>
  <c r="W39" i="29"/>
  <c r="W40" i="29"/>
  <c r="W33" i="29"/>
  <c r="W28" i="29"/>
  <c r="W26" i="29"/>
  <c r="W27" i="29"/>
  <c r="Z60" i="29"/>
  <c r="Z61" i="29"/>
  <c r="Z62" i="29"/>
  <c r="Z63" i="29"/>
  <c r="Z59" i="29"/>
  <c r="Z53" i="29"/>
  <c r="Z54" i="29"/>
  <c r="Z55" i="29"/>
  <c r="Z56" i="29"/>
  <c r="Z52" i="29"/>
  <c r="Z44" i="29"/>
  <c r="Z45" i="29"/>
  <c r="Z46" i="29"/>
  <c r="Z47" i="29"/>
  <c r="Z48" i="29"/>
  <c r="Z49" i="29"/>
  <c r="Z43" i="29"/>
  <c r="Z34" i="29"/>
  <c r="Z35" i="29"/>
  <c r="Z36" i="29"/>
  <c r="Z37" i="29"/>
  <c r="Z38" i="29"/>
  <c r="Z39" i="29"/>
  <c r="Z40" i="29"/>
  <c r="Z33" i="29"/>
  <c r="Z27" i="29"/>
  <c r="Z28" i="29"/>
  <c r="Z26" i="29"/>
  <c r="O34" i="29"/>
  <c r="O35" i="29"/>
  <c r="O36" i="29"/>
  <c r="O37" i="29"/>
  <c r="O38" i="29"/>
  <c r="O39" i="29"/>
  <c r="O40" i="29"/>
  <c r="O33" i="29"/>
  <c r="O44" i="29"/>
  <c r="O45" i="29"/>
  <c r="O46" i="29"/>
  <c r="U46" i="29" s="1"/>
  <c r="O47" i="29"/>
  <c r="O48" i="29"/>
  <c r="O49" i="29"/>
  <c r="O43" i="29"/>
  <c r="U43" i="29" s="1"/>
  <c r="O53" i="29"/>
  <c r="O54" i="29"/>
  <c r="O55" i="29"/>
  <c r="O56" i="29"/>
  <c r="O52" i="29"/>
  <c r="P44" i="29"/>
  <c r="P45" i="29"/>
  <c r="V45" i="29" s="1"/>
  <c r="P46" i="29"/>
  <c r="V46" i="29" s="1"/>
  <c r="P47" i="29"/>
  <c r="P48" i="29"/>
  <c r="V48" i="29" s="1"/>
  <c r="P49" i="29"/>
  <c r="V49" i="29" s="1"/>
  <c r="P43" i="29"/>
  <c r="V43" i="29" s="1"/>
  <c r="P53" i="29"/>
  <c r="V53" i="29" s="1"/>
  <c r="P54" i="29"/>
  <c r="V54" i="29" s="1"/>
  <c r="P55" i="29"/>
  <c r="V55" i="29" s="1"/>
  <c r="P56" i="29"/>
  <c r="V56" i="29" s="1"/>
  <c r="P52" i="29"/>
  <c r="V52" i="29" s="1"/>
  <c r="V44" i="29"/>
  <c r="D23" i="29"/>
  <c r="D29" i="29"/>
  <c r="D50" i="29"/>
  <c r="O60" i="29"/>
  <c r="O61" i="29"/>
  <c r="O62" i="29"/>
  <c r="O63" i="29"/>
  <c r="O59" i="29"/>
  <c r="O26" i="29"/>
  <c r="U26" i="29" s="1"/>
  <c r="P26" i="29"/>
  <c r="V26" i="29" s="1"/>
  <c r="O27" i="29"/>
  <c r="P27" i="29"/>
  <c r="V27" i="29" s="1"/>
  <c r="O28" i="29"/>
  <c r="P28" i="29"/>
  <c r="V28" i="29" s="1"/>
  <c r="P33" i="29"/>
  <c r="P34" i="29"/>
  <c r="V34" i="29" s="1"/>
  <c r="P35" i="29"/>
  <c r="V35" i="29" s="1"/>
  <c r="P36" i="29"/>
  <c r="V36" i="29" s="1"/>
  <c r="P37" i="29"/>
  <c r="P38" i="29"/>
  <c r="V38" i="29" s="1"/>
  <c r="P39" i="29"/>
  <c r="V39" i="29" s="1"/>
  <c r="P40" i="29"/>
  <c r="V40" i="29" s="1"/>
  <c r="P59" i="29"/>
  <c r="V59" i="29" s="1"/>
  <c r="P60" i="29"/>
  <c r="V60" i="29" s="1"/>
  <c r="P61" i="29"/>
  <c r="V61" i="29" s="1"/>
  <c r="P62" i="29"/>
  <c r="V62" i="29" s="1"/>
  <c r="P63" i="29"/>
  <c r="V63" i="29" s="1"/>
  <c r="N18" i="29"/>
  <c r="Y18" i="29" s="1"/>
  <c r="N25" i="29"/>
  <c r="Y25" i="29" s="1"/>
  <c r="N32" i="29"/>
  <c r="N42" i="29"/>
  <c r="N51" i="29"/>
  <c r="N58" i="29"/>
  <c r="D64" i="29"/>
  <c r="D57" i="29"/>
  <c r="D41" i="29"/>
  <c r="Y21" i="29" l="1"/>
  <c r="AA21" i="29"/>
  <c r="AA68" i="29" s="1"/>
  <c r="B15" i="34" s="1"/>
  <c r="Z21" i="29"/>
  <c r="Z68" i="29" s="1"/>
  <c r="B14" i="34" s="1"/>
  <c r="V23" i="29"/>
  <c r="X22" i="29"/>
  <c r="U23" i="29"/>
  <c r="X20" i="29"/>
  <c r="W23" i="29"/>
  <c r="X21" i="29"/>
  <c r="T20" i="29"/>
  <c r="T21" i="29"/>
  <c r="T22" i="29"/>
  <c r="T60" i="29"/>
  <c r="T27" i="29"/>
  <c r="T61" i="29"/>
  <c r="T28" i="29"/>
  <c r="U63" i="29"/>
  <c r="Y63" i="29" s="1"/>
  <c r="T63" i="29"/>
  <c r="U54" i="29"/>
  <c r="T54" i="29"/>
  <c r="U48" i="29"/>
  <c r="T48" i="29"/>
  <c r="U44" i="29"/>
  <c r="Y44" i="29" s="1"/>
  <c r="T44" i="29"/>
  <c r="U38" i="29"/>
  <c r="Y38" i="29" s="1"/>
  <c r="T38" i="29"/>
  <c r="U34" i="29"/>
  <c r="T34" i="29"/>
  <c r="T19" i="29"/>
  <c r="U56" i="29"/>
  <c r="Y56" i="29" s="1"/>
  <c r="T56" i="29"/>
  <c r="U40" i="29"/>
  <c r="Y40" i="29" s="1"/>
  <c r="T40" i="29"/>
  <c r="U36" i="29"/>
  <c r="Y36" i="29" s="1"/>
  <c r="T36" i="29"/>
  <c r="T59" i="29"/>
  <c r="U55" i="29"/>
  <c r="Y55" i="29" s="1"/>
  <c r="T55" i="29"/>
  <c r="U49" i="29"/>
  <c r="Y49" i="29" s="1"/>
  <c r="T49" i="29"/>
  <c r="U45" i="29"/>
  <c r="X45" i="29" s="1"/>
  <c r="T45" i="29"/>
  <c r="U39" i="29"/>
  <c r="T39" i="29"/>
  <c r="U35" i="29"/>
  <c r="Y35" i="29" s="1"/>
  <c r="T35" i="29"/>
  <c r="U62" i="29"/>
  <c r="T62" i="29"/>
  <c r="U52" i="29"/>
  <c r="Y52" i="29" s="1"/>
  <c r="T52" i="29"/>
  <c r="U53" i="29"/>
  <c r="Y53" i="29" s="1"/>
  <c r="T53" i="29"/>
  <c r="U47" i="29"/>
  <c r="T47" i="29"/>
  <c r="U33" i="29"/>
  <c r="T33" i="29"/>
  <c r="U37" i="29"/>
  <c r="Y37" i="29" s="1"/>
  <c r="T37" i="29"/>
  <c r="T26" i="29"/>
  <c r="T43" i="29"/>
  <c r="T46" i="29"/>
  <c r="Y26" i="29"/>
  <c r="Y47" i="29"/>
  <c r="Y43" i="29"/>
  <c r="Y46" i="29"/>
  <c r="Y51" i="29"/>
  <c r="Y48" i="29"/>
  <c r="Y32" i="29"/>
  <c r="Y58" i="29"/>
  <c r="Y42" i="29"/>
  <c r="U28" i="29"/>
  <c r="U27" i="29"/>
  <c r="Y27" i="29" s="1"/>
  <c r="V64" i="29"/>
  <c r="W64" i="29"/>
  <c r="W57" i="29"/>
  <c r="V47" i="29"/>
  <c r="W50" i="29"/>
  <c r="N66" i="29"/>
  <c r="V57" i="29"/>
  <c r="N67" i="29"/>
  <c r="W41" i="29"/>
  <c r="U61" i="29"/>
  <c r="Y61" i="29" s="1"/>
  <c r="X46" i="29"/>
  <c r="V29" i="29"/>
  <c r="X43" i="29"/>
  <c r="V37" i="29"/>
  <c r="V33" i="29"/>
  <c r="U59" i="29"/>
  <c r="U60" i="29"/>
  <c r="X26" i="29"/>
  <c r="X19" i="29"/>
  <c r="W29" i="29"/>
  <c r="X55" i="29" l="1"/>
  <c r="X52" i="29"/>
  <c r="X47" i="29"/>
  <c r="Y45" i="29"/>
  <c r="X37" i="29"/>
  <c r="X63" i="29"/>
  <c r="X35" i="29"/>
  <c r="X38" i="29"/>
  <c r="X23" i="29"/>
  <c r="Y54" i="29"/>
  <c r="U57" i="29"/>
  <c r="X40" i="29"/>
  <c r="X54" i="29"/>
  <c r="Y39" i="29"/>
  <c r="X44" i="29"/>
  <c r="Y62" i="29"/>
  <c r="U50" i="29"/>
  <c r="X62" i="29"/>
  <c r="X39" i="29"/>
  <c r="X49" i="29"/>
  <c r="U41" i="29"/>
  <c r="X56" i="29"/>
  <c r="Y33" i="29"/>
  <c r="Y34" i="29"/>
  <c r="X53" i="29"/>
  <c r="X34" i="29"/>
  <c r="X48" i="29"/>
  <c r="X36" i="29"/>
  <c r="Y60" i="29"/>
  <c r="Y28" i="29"/>
  <c r="Y59" i="29"/>
  <c r="X28" i="29"/>
  <c r="X27" i="29"/>
  <c r="X61" i="29"/>
  <c r="T64" i="29"/>
  <c r="V50" i="29"/>
  <c r="U29" i="29"/>
  <c r="T57" i="29"/>
  <c r="T29" i="29"/>
  <c r="T41" i="29"/>
  <c r="T67" i="29"/>
  <c r="N68" i="29"/>
  <c r="B3" i="34" s="1"/>
  <c r="T23" i="29"/>
  <c r="T50" i="29"/>
  <c r="X59" i="29"/>
  <c r="U64" i="29"/>
  <c r="X60" i="29"/>
  <c r="X33" i="29"/>
  <c r="V41" i="29"/>
  <c r="X29" i="29" l="1"/>
  <c r="B12" i="34" s="1"/>
  <c r="X50" i="29"/>
  <c r="X57" i="29"/>
  <c r="Y68" i="29"/>
  <c r="B13" i="34" s="1"/>
  <c r="T66" i="29"/>
  <c r="T68" i="29" s="1"/>
  <c r="B4" i="34" s="1"/>
  <c r="X64" i="29"/>
  <c r="X41" i="29"/>
  <c r="X67" i="29"/>
  <c r="B20" i="34" l="1"/>
  <c r="B19" i="34"/>
  <c r="B18" i="34"/>
  <c r="X66" i="29"/>
  <c r="X68" i="29" s="1"/>
  <c r="B5" i="34" s="1"/>
  <c r="B6" i="34" s="1"/>
</calcChain>
</file>

<file path=xl/sharedStrings.xml><?xml version="1.0" encoding="utf-8"?>
<sst xmlns="http://schemas.openxmlformats.org/spreadsheetml/2006/main" count="520" uniqueCount="146">
  <si>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</si>
  <si>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</si>
  <si>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</si>
  <si>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</si>
  <si>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</si>
  <si>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</si>
  <si>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</si>
  <si>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</si>
  <si>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</si>
  <si>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</si>
  <si>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</si>
  <si>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</si>
  <si>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</si>
  <si>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</si>
  <si>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</si>
  <si>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</si>
  <si>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</si>
  <si>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</si>
  <si>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</si>
  <si>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</si>
  <si>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</si>
  <si>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</si>
  <si>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</si>
  <si>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</si>
  <si>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</si>
  <si>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</si>
  <si>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</si>
  <si>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</si>
  <si>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</si>
  <si>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</si>
  <si>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</si>
  <si>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</si>
  <si>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</si>
  <si>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</si>
  <si>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</si>
  <si>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</si>
  <si>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</si>
  <si>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</si>
  <si>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r>
      <t xml:space="preserve">Service Changed </t>
    </r>
    <r>
      <rPr>
        <sz val="8"/>
        <color theme="1"/>
        <rFont val="Calibri"/>
        <family val="2"/>
        <scheme val="minor"/>
      </rPr>
      <t>[UUID=0x2A05]</t>
    </r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</si>
  <si>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</si>
  <si>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</si>
  <si>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</si>
  <si>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</si>
  <si>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</si>
  <si>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</si>
  <si>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</si>
  <si>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</si>
  <si>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</si>
  <si>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</si>
  <si>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</si>
  <si>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</si>
  <si>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</si>
  <si>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</si>
  <si>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nvm_default_gatt_configuration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</si>
  <si>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</si>
  <si>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</si>
  <si>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</si>
  <si>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</si>
  <si>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</si>
  <si>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</si>
  <si>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</si>
  <si>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</si>
  <si>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</si>
  <si>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</si>
  <si>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</si>
  <si>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</si>
  <si>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</si>
  <si>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</si>
  <si>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</si>
  <si>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</si>
  <si>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</si>
  <si>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</si>
  <si>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</si>
  <si>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</si>
  <si>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</si>
  <si>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</si>
  <si>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</si>
  <si>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</si>
  <si>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</si>
  <si>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</si>
  <si>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</si>
  <si>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</si>
  <si>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</si>
  <si>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</si>
  <si>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</si>
  <si>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</si>
  <si>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</si>
  <si>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</si>
  <si>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4 kB</t>
  </si>
  <si>
    <t>2.6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</si>
  <si>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</si>
  <si>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</si>
  <si>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</si>
  <si>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</si>
  <si>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</si>
  <si>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</si>
  <si>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</si>
  <si>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</si>
  <si>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</si>
  <si>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</si>
  <si>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</si>
  <si>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</si>
  <si>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</si>
  <si>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</si>
  <si>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</si>
  <si>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</si>
  <si>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</si>
  <si>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</si>
  <si>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</si>
  <si>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</si>
  <si>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</si>
  <si>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Define services and characteristics of user's application</t>
  </si>
  <si>
    <t>Reduced GATT database in NVM
SVC change descriptor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</si>
  <si>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</si>
  <si>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</si>
  <si>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</si>
  <si>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</si>
  <si>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</si>
  <si>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</si>
  <si>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</si>
  <si>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</si>
  <si>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</si>
  <si>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</si>
  <si>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t>STM32WB - GATT DB in SRAM and records in NVM (security and GATT database)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</si>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</sst>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0" fontId="0" fillId="0" borderId="0" xfId="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49" fontId="0" fillId="0" borderId="67" xfId="0" applyNumberFormat="1" applyBorder="1" applyAlignment="1">
      <alignment horizontal="center" vertical="center"/>
    </xf>
    <xf numFmtId="167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_-_records_in_NVM_(security_and_GATT_database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workbookViewId="0">
      <selection activeCell="B17" sqref="B17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211" t="s">
        <v>137</v>
      </c>
      <c r="B1" s="211" t="s">
        <v>138</v>
      </c>
      <c r="C1" s="211" t="s">
        <v>139</v>
      </c>
    </row>
    <row r="2" spans="1:3" x14ac:dyDescent="0.35">
      <c r="A2" s="208" t="s">
        <v>140</v>
      </c>
      <c r="B2" s="209">
        <v>44958</v>
      </c>
      <c r="C2" s="210" t="s">
        <v>141</v>
      </c>
    </row>
    <row r="3" spans="1:3" x14ac:dyDescent="0.35">
      <c r="A3" s="208"/>
      <c r="B3" s="209"/>
      <c r="C3" s="210"/>
    </row>
    <row r="4" spans="1:3" x14ac:dyDescent="0.35">
      <c r="A4" s="208"/>
      <c r="B4" s="209"/>
      <c r="C4" s="210"/>
    </row>
    <row r="5" spans="1:3" x14ac:dyDescent="0.35">
      <c r="A5" s="208"/>
      <c r="B5" s="209"/>
      <c r="C5" s="210"/>
    </row>
    <row r="6" spans="1:3" x14ac:dyDescent="0.35">
      <c r="A6" s="208"/>
      <c r="B6" s="209"/>
      <c r="C6" s="210"/>
    </row>
    <row r="7" spans="1:3" x14ac:dyDescent="0.35">
      <c r="A7" s="208"/>
      <c r="B7" s="209"/>
      <c r="C7" s="210"/>
    </row>
    <row r="8" spans="1:3" x14ac:dyDescent="0.35">
      <c r="A8" s="208"/>
      <c r="B8" s="209"/>
      <c r="C8" s="210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37"/>
  <sheetViews>
    <sheetView workbookViewId="0"/>
  </sheetViews>
  <sheetFormatPr defaultRowHeight="14.5" x14ac:dyDescent="0.35"/>
  <cols>
    <col min="4" max="4" width="12.1796875" customWidth="1"/>
    <col min="6" max="6" width="13" customWidth="1"/>
    <col min="8" max="8" width="22.1796875" customWidth="1"/>
    <col min="11" max="11" width="140.90625" customWidth="1"/>
  </cols>
  <sheetData>
    <row r="3" spans="1:12" x14ac:dyDescent="0.35">
      <c r="A3" s="182" t="s">
        <v>72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</row>
    <row r="5" spans="1:12" x14ac:dyDescent="0.35">
      <c r="A5" s="182" t="s">
        <v>94</v>
      </c>
      <c r="B5" s="182"/>
      <c r="C5" s="182"/>
      <c r="D5" s="182"/>
      <c r="E5" s="182"/>
      <c r="F5" s="182"/>
      <c r="G5" s="182"/>
      <c r="H5" s="182"/>
      <c r="I5" s="40" t="s">
        <v>123</v>
      </c>
    </row>
    <row r="7" spans="1:12" x14ac:dyDescent="0.35">
      <c r="A7" s="182" t="s">
        <v>142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</row>
    <row r="8" spans="1:12" x14ac:dyDescent="0.35">
      <c r="A8" s="182" t="s">
        <v>124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</row>
    <row r="9" spans="1:12" x14ac:dyDescent="0.35">
      <c r="A9" s="182" t="s">
        <v>111</v>
      </c>
      <c r="B9" s="182"/>
      <c r="C9" s="182"/>
      <c r="D9" s="182"/>
      <c r="E9" s="182"/>
      <c r="F9" s="182"/>
    </row>
    <row r="11" spans="1:12" x14ac:dyDescent="0.35">
      <c r="A11" s="182" t="s">
        <v>143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</row>
    <row r="12" spans="1:12" x14ac:dyDescent="0.35">
      <c r="A12" s="182" t="s">
        <v>76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</row>
    <row r="13" spans="1:12" x14ac:dyDescent="0.35">
      <c r="A13" s="182" t="s">
        <v>73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</row>
    <row r="14" spans="1:12" x14ac:dyDescent="0.35">
      <c r="A14" s="182" t="s">
        <v>74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</row>
    <row r="15" spans="1:12" x14ac:dyDescent="0.35">
      <c r="A15" s="182" t="s">
        <v>75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</row>
    <row r="16" spans="1:12" x14ac:dyDescent="0.35">
      <c r="A16" s="182" t="s">
        <v>77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</row>
    <row r="17" spans="1:18" x14ac:dyDescent="0.35">
      <c r="A17" s="182" t="s">
        <v>144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</row>
    <row r="18" spans="1:18" x14ac:dyDescent="0.35">
      <c r="A18" s="182" t="s">
        <v>54</v>
      </c>
      <c r="B18" s="182"/>
      <c r="C18" s="182"/>
      <c r="D18" s="182"/>
      <c r="E18" s="182"/>
    </row>
    <row r="19" spans="1:18" x14ac:dyDescent="0.35">
      <c r="A19" s="182" t="s">
        <v>125</v>
      </c>
      <c r="B19" s="182"/>
      <c r="C19" s="182"/>
      <c r="D19" s="182"/>
      <c r="E19" s="182"/>
      <c r="F19" s="182"/>
      <c r="G19" s="182"/>
      <c r="H19" s="182"/>
      <c r="I19" s="182"/>
      <c r="J19" s="182"/>
    </row>
    <row r="20" spans="1:18" x14ac:dyDescent="0.35">
      <c r="A20" s="182" t="s">
        <v>126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</row>
    <row r="21" spans="1:18" x14ac:dyDescent="0.35">
      <c r="A21" s="182" t="s">
        <v>127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</row>
    <row r="23" spans="1:18" x14ac:dyDescent="0.35">
      <c r="A23" s="182" t="s">
        <v>78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</row>
    <row r="24" spans="1:18" x14ac:dyDescent="0.35">
      <c r="A24" s="182" t="s">
        <v>79</v>
      </c>
      <c r="B24" s="182"/>
      <c r="C24" s="182"/>
      <c r="D24" s="182"/>
      <c r="E24" s="182"/>
      <c r="F24" s="182"/>
      <c r="G24" s="182"/>
      <c r="H24" s="182"/>
      <c r="I24" s="182"/>
      <c r="J24" s="182"/>
      <c r="K24" s="182"/>
    </row>
    <row r="25" spans="1:18" ht="15" thickBot="1" x14ac:dyDescent="0.4"/>
    <row r="26" spans="1:18" ht="15" thickBot="1" x14ac:dyDescent="0.4">
      <c r="D26" s="183" t="s">
        <v>80</v>
      </c>
      <c r="E26" s="184"/>
      <c r="F26" s="184"/>
      <c r="G26" s="184"/>
      <c r="H26" s="185"/>
    </row>
    <row r="27" spans="1:18" ht="15" thickBot="1" x14ac:dyDescent="0.4">
      <c r="D27" s="41"/>
      <c r="E27" s="50" t="s">
        <v>83</v>
      </c>
      <c r="F27" s="46" t="s">
        <v>84</v>
      </c>
      <c r="G27" s="50" t="s">
        <v>85</v>
      </c>
      <c r="H27" s="47" t="s">
        <v>86</v>
      </c>
    </row>
    <row r="28" spans="1:18" x14ac:dyDescent="0.35">
      <c r="D28" s="41" t="s">
        <v>81</v>
      </c>
      <c r="E28" s="48" t="s">
        <v>87</v>
      </c>
      <c r="F28" s="48" t="s">
        <v>87</v>
      </c>
      <c r="G28" s="48" t="s">
        <v>87</v>
      </c>
      <c r="H28" s="42" t="s">
        <v>88</v>
      </c>
    </row>
    <row r="29" spans="1:18" ht="15" thickBot="1" x14ac:dyDescent="0.4">
      <c r="D29" s="43" t="s">
        <v>82</v>
      </c>
      <c r="E29" s="49" t="s">
        <v>89</v>
      </c>
      <c r="F29" s="44" t="s">
        <v>90</v>
      </c>
      <c r="G29" s="49" t="s">
        <v>90</v>
      </c>
      <c r="H29" s="45" t="s">
        <v>91</v>
      </c>
    </row>
    <row r="32" spans="1:18" x14ac:dyDescent="0.35">
      <c r="A32" s="182" t="s">
        <v>92</v>
      </c>
      <c r="B32" s="182"/>
    </row>
    <row r="33" spans="1:11" x14ac:dyDescent="0.35">
      <c r="A33" s="182" t="s">
        <v>93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7" spans="1:11" x14ac:dyDescent="0.35">
      <c r="A37" s="182" t="s">
        <v>145</v>
      </c>
      <c r="B37" s="182"/>
      <c r="C37" s="182"/>
      <c r="D37" s="182"/>
      <c r="E37" s="182"/>
      <c r="F37" s="182"/>
    </row>
  </sheetData>
  <mergeCells count="22">
    <mergeCell ref="A3:L3"/>
    <mergeCell ref="A5:H5"/>
    <mergeCell ref="D26:H26"/>
    <mergeCell ref="A11:K11"/>
    <mergeCell ref="A12:K12"/>
    <mergeCell ref="A14:K14"/>
    <mergeCell ref="A13:K13"/>
    <mergeCell ref="A15:K15"/>
    <mergeCell ref="A16:K16"/>
    <mergeCell ref="A8:K8"/>
    <mergeCell ref="A17:K17"/>
    <mergeCell ref="A18:E18"/>
    <mergeCell ref="A19:J19"/>
    <mergeCell ref="A20:R20"/>
    <mergeCell ref="A21:R21"/>
    <mergeCell ref="A37:F37"/>
    <mergeCell ref="A7:K7"/>
    <mergeCell ref="A9:F9"/>
    <mergeCell ref="A23:K23"/>
    <mergeCell ref="A24:K24"/>
    <mergeCell ref="A32:B32"/>
    <mergeCell ref="A33:K33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6"/>
  <sheetViews>
    <sheetView tabSelected="1" zoomScale="85" zoomScaleNormal="85" workbookViewId="0">
      <selection activeCell="Y41" sqref="Y41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1:27" x14ac:dyDescent="0.35">
      <c r="C2" s="18" t="s">
        <v>28</v>
      </c>
      <c r="D2" s="19">
        <v>1</v>
      </c>
      <c r="O2" s="186" t="s">
        <v>128</v>
      </c>
      <c r="P2" s="187"/>
      <c r="Q2" s="176" t="s">
        <v>16</v>
      </c>
      <c r="R2" s="177" t="s">
        <v>129</v>
      </c>
    </row>
    <row r="3" spans="1:27" x14ac:dyDescent="0.35">
      <c r="C3" s="18"/>
      <c r="D3" s="19"/>
      <c r="N3" s="23"/>
      <c r="O3" s="188"/>
      <c r="P3" s="189"/>
      <c r="Q3" s="178" t="s">
        <v>19</v>
      </c>
      <c r="R3" s="179" t="s">
        <v>130</v>
      </c>
      <c r="S3" s="23"/>
    </row>
    <row r="4" spans="1:27" x14ac:dyDescent="0.35">
      <c r="C4" s="18"/>
      <c r="D4" s="19"/>
      <c r="N4" s="23"/>
      <c r="O4" s="188"/>
      <c r="P4" s="189"/>
      <c r="Q4" s="178" t="s">
        <v>18</v>
      </c>
      <c r="R4" s="179" t="s">
        <v>131</v>
      </c>
      <c r="S4" s="24"/>
    </row>
    <row r="5" spans="1:27" x14ac:dyDescent="0.35">
      <c r="C5" s="18"/>
      <c r="D5" s="19"/>
      <c r="N5" s="23"/>
      <c r="O5" s="188"/>
      <c r="P5" s="189"/>
      <c r="Q5" s="178" t="s">
        <v>66</v>
      </c>
      <c r="R5" s="179" t="s">
        <v>132</v>
      </c>
      <c r="S5" s="24"/>
    </row>
    <row r="6" spans="1:27" x14ac:dyDescent="0.35">
      <c r="C6" s="18"/>
      <c r="D6" s="19"/>
      <c r="N6" s="23"/>
      <c r="O6" s="188"/>
      <c r="P6" s="189"/>
      <c r="Q6" s="178" t="s">
        <v>67</v>
      </c>
      <c r="R6" s="179" t="s">
        <v>133</v>
      </c>
      <c r="S6" s="24"/>
    </row>
    <row r="7" spans="1:27" x14ac:dyDescent="0.35">
      <c r="C7" s="18" t="s">
        <v>31</v>
      </c>
      <c r="D7" s="20">
        <v>5</v>
      </c>
      <c r="N7" s="23"/>
      <c r="O7" s="188"/>
      <c r="P7" s="189"/>
      <c r="Q7" s="178" t="s">
        <v>68</v>
      </c>
      <c r="R7" s="179" t="s">
        <v>134</v>
      </c>
      <c r="S7" s="23"/>
    </row>
    <row r="8" spans="1:27" x14ac:dyDescent="0.35">
      <c r="C8" s="18" t="s">
        <v>32</v>
      </c>
      <c r="D8" s="19">
        <v>19</v>
      </c>
      <c r="O8" s="188"/>
      <c r="P8" s="189"/>
      <c r="Q8" s="178" t="s">
        <v>69</v>
      </c>
      <c r="R8" s="179" t="s">
        <v>135</v>
      </c>
    </row>
    <row r="9" spans="1:27" x14ac:dyDescent="0.35">
      <c r="C9" s="9"/>
      <c r="O9" s="190"/>
      <c r="P9" s="191"/>
      <c r="Q9" s="180" t="s">
        <v>70</v>
      </c>
      <c r="R9" s="181" t="s">
        <v>136</v>
      </c>
    </row>
    <row r="10" spans="1:27" x14ac:dyDescent="0.35">
      <c r="C10" s="18" t="s">
        <v>109</v>
      </c>
      <c r="D10" s="3"/>
    </row>
    <row r="11" spans="1:27" x14ac:dyDescent="0.35">
      <c r="C11" s="18" t="s">
        <v>110</v>
      </c>
      <c r="D11" s="3"/>
    </row>
    <row r="12" spans="1:27" x14ac:dyDescent="0.35">
      <c r="C12" s="18" t="s">
        <v>114</v>
      </c>
      <c r="D12" s="3" t="s">
        <v>27</v>
      </c>
    </row>
    <row r="13" spans="1:27" x14ac:dyDescent="0.35">
      <c r="C13" s="18"/>
    </row>
    <row r="14" spans="1:27" x14ac:dyDescent="0.35">
      <c r="O14" s="3"/>
      <c r="P14"/>
    </row>
    <row r="15" spans="1:27" ht="55.5" customHeight="1" x14ac:dyDescent="0.35">
      <c r="A15" s="53" t="s">
        <v>21</v>
      </c>
      <c r="B15" s="54" t="s">
        <v>36</v>
      </c>
      <c r="C15" s="55" t="s">
        <v>22</v>
      </c>
      <c r="D15" s="56" t="s">
        <v>96</v>
      </c>
      <c r="E15" s="56" t="s">
        <v>24</v>
      </c>
      <c r="F15" s="192" t="s">
        <v>35</v>
      </c>
      <c r="G15" s="193"/>
      <c r="H15" s="193"/>
      <c r="I15" s="193"/>
      <c r="J15" s="193"/>
      <c r="K15" s="193"/>
      <c r="L15" s="193"/>
      <c r="M15" s="193"/>
      <c r="N15" s="51" t="s">
        <v>95</v>
      </c>
      <c r="O15" s="196" t="s">
        <v>99</v>
      </c>
      <c r="P15" s="193"/>
      <c r="Q15" s="193"/>
      <c r="R15" s="193"/>
      <c r="S15" s="197"/>
      <c r="T15" s="52" t="s">
        <v>49</v>
      </c>
      <c r="U15" s="206" t="s">
        <v>99</v>
      </c>
      <c r="V15" s="207"/>
      <c r="W15" s="207"/>
      <c r="X15" s="52" t="s">
        <v>50</v>
      </c>
      <c r="Y15" s="202" t="s">
        <v>65</v>
      </c>
      <c r="Z15" s="203"/>
      <c r="AA15" s="204"/>
    </row>
    <row r="16" spans="1:27" ht="25.5" customHeight="1" x14ac:dyDescent="0.35">
      <c r="A16" s="67"/>
      <c r="B16" s="68"/>
      <c r="C16" s="69"/>
      <c r="D16" s="69"/>
      <c r="E16" s="69"/>
      <c r="F16" s="57" t="s">
        <v>16</v>
      </c>
      <c r="G16" s="58" t="s">
        <v>19</v>
      </c>
      <c r="H16" s="59" t="s">
        <v>18</v>
      </c>
      <c r="I16" s="60" t="s">
        <v>66</v>
      </c>
      <c r="J16" s="62" t="s">
        <v>67</v>
      </c>
      <c r="K16" s="61" t="s">
        <v>68</v>
      </c>
      <c r="L16" s="62" t="s">
        <v>69</v>
      </c>
      <c r="M16" s="62" t="s">
        <v>70</v>
      </c>
      <c r="N16" s="69"/>
      <c r="O16" s="198" t="s">
        <v>30</v>
      </c>
      <c r="P16" s="199"/>
      <c r="Q16" s="199"/>
      <c r="R16" s="199"/>
      <c r="S16" s="200"/>
      <c r="T16" s="98"/>
      <c r="U16" s="198" t="s">
        <v>30</v>
      </c>
      <c r="V16" s="201"/>
      <c r="W16" s="201"/>
      <c r="X16" s="201"/>
      <c r="Y16" s="194" t="s">
        <v>71</v>
      </c>
      <c r="Z16" s="194" t="s">
        <v>112</v>
      </c>
      <c r="AA16" s="194" t="s">
        <v>113</v>
      </c>
    </row>
    <row r="17" spans="1:27" ht="60" customHeight="1" x14ac:dyDescent="0.35">
      <c r="A17" s="63"/>
      <c r="B17" s="70"/>
      <c r="C17" s="71"/>
      <c r="D17" s="71"/>
      <c r="E17" s="71"/>
      <c r="F17" s="72"/>
      <c r="G17" s="73"/>
      <c r="H17" s="74"/>
      <c r="I17" s="75"/>
      <c r="J17" s="76"/>
      <c r="K17" s="71"/>
      <c r="L17" s="76"/>
      <c r="M17" s="76"/>
      <c r="N17" s="71"/>
      <c r="O17" s="63" t="s">
        <v>102</v>
      </c>
      <c r="P17" s="64" t="s">
        <v>14</v>
      </c>
      <c r="Q17" s="65" t="s">
        <v>97</v>
      </c>
      <c r="R17" s="65" t="s">
        <v>98</v>
      </c>
      <c r="S17" s="65" t="s">
        <v>100</v>
      </c>
      <c r="T17" s="66" t="s">
        <v>13</v>
      </c>
      <c r="U17" s="64" t="s">
        <v>102</v>
      </c>
      <c r="V17" s="65" t="s">
        <v>101</v>
      </c>
      <c r="W17" s="64" t="s">
        <v>29</v>
      </c>
      <c r="X17" s="64" t="s">
        <v>13</v>
      </c>
      <c r="Y17" s="205"/>
      <c r="Z17" s="195"/>
      <c r="AA17" s="195"/>
    </row>
    <row r="18" spans="1:27" ht="30" customHeight="1" x14ac:dyDescent="0.35">
      <c r="A18" s="99" t="s">
        <v>25</v>
      </c>
      <c r="B18" s="77" t="s">
        <v>20</v>
      </c>
      <c r="C18" s="78" t="s">
        <v>37</v>
      </c>
      <c r="D18" s="79"/>
      <c r="E18" s="79">
        <v>16</v>
      </c>
      <c r="F18" s="80" t="s">
        <v>16</v>
      </c>
      <c r="G18" s="81" t="s">
        <v>19</v>
      </c>
      <c r="H18" s="82" t="s">
        <v>18</v>
      </c>
      <c r="I18" s="83" t="s">
        <v>66</v>
      </c>
      <c r="J18" s="84" t="s">
        <v>67</v>
      </c>
      <c r="K18" s="85" t="s">
        <v>68</v>
      </c>
      <c r="L18" s="84" t="s">
        <v>69</v>
      </c>
      <c r="M18" s="84" t="s">
        <v>70</v>
      </c>
      <c r="N18" s="102">
        <f>IF(B18="S",1,"")</f>
        <v>1</v>
      </c>
      <c r="O18" s="86"/>
      <c r="P18" s="78"/>
      <c r="Q18" s="78"/>
      <c r="R18" s="78"/>
      <c r="S18" s="78"/>
      <c r="T18" s="87"/>
      <c r="U18" s="86"/>
      <c r="V18" s="78"/>
      <c r="W18" s="78"/>
      <c r="X18" s="78"/>
      <c r="Y18" s="115">
        <f>IF($E18=16,$N18*CharDeclAttrSize16,IF($E18=128,$N18*CharDeclAttrSize128,0))</f>
        <v>5</v>
      </c>
      <c r="Z18" s="89"/>
      <c r="AA18" s="88"/>
    </row>
    <row r="19" spans="1:27" x14ac:dyDescent="0.35">
      <c r="A19" s="1"/>
      <c r="B19" s="16" t="str">
        <f>IF(D12="x","C"," ")</f>
        <v>C</v>
      </c>
      <c r="C19" t="s">
        <v>38</v>
      </c>
      <c r="D19" s="29">
        <v>2</v>
      </c>
      <c r="E19" s="29">
        <v>16</v>
      </c>
      <c r="F19" s="150" t="s">
        <v>15</v>
      </c>
      <c r="G19" s="151" t="s">
        <v>15</v>
      </c>
      <c r="H19" s="148" t="s">
        <v>27</v>
      </c>
      <c r="I19" s="152" t="s">
        <v>15</v>
      </c>
      <c r="J19" s="153" t="s">
        <v>15</v>
      </c>
      <c r="K19" s="154" t="s">
        <v>15</v>
      </c>
      <c r="L19" s="154" t="s">
        <v>15</v>
      </c>
      <c r="M19" s="154" t="s">
        <v>15</v>
      </c>
      <c r="N19" s="3"/>
      <c r="O19" s="4">
        <f>IF(ISBLANK($C19),0,IF($B19="C",1,0))</f>
        <v>1</v>
      </c>
      <c r="P19" s="29">
        <f>IF(ISBLANK($C19),0,IF($B19="C",1,0))</f>
        <v>1</v>
      </c>
      <c r="Q19" s="29">
        <f>IF($B19="C",(IF(CONCATENATE($G19,$H19)="--", 0, 1)),IF($B19=" ",0))</f>
        <v>1</v>
      </c>
      <c r="R19" s="29">
        <f>IF($B19="C",IF($F19="-",0,1))</f>
        <v>0</v>
      </c>
      <c r="S19" s="29">
        <f>IF($B19="C",IF($M19="-",0,1))</f>
        <v>0</v>
      </c>
      <c r="T19" s="11">
        <f>SUM(O19:S19)</f>
        <v>3</v>
      </c>
      <c r="U19" s="4">
        <f>IF($E19=16,$O19*CharDeclAttrSize16,IF($E19=128,$O19*CharDeclAttrSize128,0))</f>
        <v>5</v>
      </c>
      <c r="V19" s="29">
        <f>P19*D19</f>
        <v>2</v>
      </c>
      <c r="W19" s="29">
        <f>IF($B19="C",(IF(CONCATENATE($G19,$H19)="--", 0, 2*LSM)+IF($F19="-", 0, 2)+IF($M19="-", 0, 2)))</f>
        <v>2</v>
      </c>
      <c r="X19" s="31">
        <f>SUM(U19:W19)</f>
        <v>9</v>
      </c>
      <c r="Y19" s="34">
        <f>SUM(U19+2*Q19)</f>
        <v>7</v>
      </c>
      <c r="Z19" s="34">
        <f>3*Q19</f>
        <v>3</v>
      </c>
      <c r="AA19" s="34">
        <v>0</v>
      </c>
    </row>
    <row r="20" spans="1:27" x14ac:dyDescent="0.35">
      <c r="A20" s="1" t="s">
        <v>108</v>
      </c>
      <c r="B20" s="16" t="str">
        <f>IF(OR(D10="x",D11="x"),"C"," ")</f>
        <v xml:space="preserve"> </v>
      </c>
      <c r="C20" t="s">
        <v>104</v>
      </c>
      <c r="D20" s="29">
        <v>1</v>
      </c>
      <c r="E20" s="29">
        <v>16</v>
      </c>
      <c r="F20" s="150" t="s">
        <v>15</v>
      </c>
      <c r="G20" s="150" t="s">
        <v>15</v>
      </c>
      <c r="H20" s="150" t="s">
        <v>15</v>
      </c>
      <c r="I20" s="148" t="s">
        <v>27</v>
      </c>
      <c r="J20" s="150" t="s">
        <v>15</v>
      </c>
      <c r="K20" s="39" t="s">
        <v>27</v>
      </c>
      <c r="L20" s="150" t="s">
        <v>15</v>
      </c>
      <c r="M20" s="150" t="s">
        <v>15</v>
      </c>
      <c r="N20" s="3"/>
      <c r="O20" s="4">
        <f t="shared" ref="O20:P22" si="0">IF(ISBLANK($C20),0,IF($B20="C",1,0))</f>
        <v>0</v>
      </c>
      <c r="P20" s="29">
        <f t="shared" si="0"/>
        <v>0</v>
      </c>
      <c r="Q20" s="29" t="b">
        <f>IF($B20="C",(IF(CONCATENATE($G20,$H20)="--", 0, 1)))</f>
        <v>0</v>
      </c>
      <c r="R20" s="29" t="b">
        <f t="shared" ref="R20:R22" si="1">IF($B20="C",IF($F20="-",0,1))</f>
        <v>0</v>
      </c>
      <c r="S20" s="29" t="b">
        <f t="shared" ref="S20:S22" si="2">IF($B20="C",IF($M20="-",0,1))</f>
        <v>0</v>
      </c>
      <c r="T20" s="11">
        <f t="shared" ref="T20:T22" si="3">SUM(O20:S20)</f>
        <v>0</v>
      </c>
      <c r="U20" s="4">
        <f>IF($E20=16,$O20*CharDeclAttrSize16,IF($E20=128,$O20*CharDeclAttrSize128,0))</f>
        <v>0</v>
      </c>
      <c r="V20" s="29">
        <f t="shared" ref="V20:V22" si="4">P20*D20</f>
        <v>0</v>
      </c>
      <c r="W20" s="29" t="b">
        <f>IF($B20="C",(IF(CONCATENATE($G20,$H20)="--", 0, 2*LSM)+IF($F20="-", 0, 2)+IF($M20="-", 0, 2)))</f>
        <v>0</v>
      </c>
      <c r="X20" s="31">
        <f t="shared" ref="X20:X22" si="5">SUM(U20:W20)</f>
        <v>0</v>
      </c>
      <c r="Y20" s="34">
        <f>IF($B20="C",3*LSM,0)</f>
        <v>0</v>
      </c>
      <c r="Z20" s="34">
        <f>IF($B20="C",3*LSM,0)</f>
        <v>0</v>
      </c>
      <c r="AA20" s="34">
        <f>IF($B20="C",3*LSM,0)</f>
        <v>0</v>
      </c>
    </row>
    <row r="21" spans="1:27" x14ac:dyDescent="0.35">
      <c r="A21" s="1" t="s">
        <v>105</v>
      </c>
      <c r="B21" s="16" t="str">
        <f>IF(D10="x","C"," ")</f>
        <v xml:space="preserve"> </v>
      </c>
      <c r="C21" t="s">
        <v>103</v>
      </c>
      <c r="D21" s="29">
        <v>16</v>
      </c>
      <c r="E21" s="29">
        <v>16</v>
      </c>
      <c r="F21" s="150" t="s">
        <v>15</v>
      </c>
      <c r="G21" s="150" t="s">
        <v>15</v>
      </c>
      <c r="H21" s="150" t="s">
        <v>15</v>
      </c>
      <c r="I21" s="149" t="s">
        <v>27</v>
      </c>
      <c r="J21" s="150" t="s">
        <v>15</v>
      </c>
      <c r="K21" s="150" t="s">
        <v>15</v>
      </c>
      <c r="L21" s="150" t="s">
        <v>15</v>
      </c>
      <c r="M21" s="150" t="s">
        <v>15</v>
      </c>
      <c r="N21" s="3"/>
      <c r="O21" s="4">
        <f t="shared" si="0"/>
        <v>0</v>
      </c>
      <c r="P21" s="29">
        <f t="shared" si="0"/>
        <v>0</v>
      </c>
      <c r="Q21" s="29" t="b">
        <f t="shared" ref="Q21:Q22" si="6">IF($B21="C",(IF(CONCATENATE($G21,$H21)="--", 0, 1)))</f>
        <v>0</v>
      </c>
      <c r="R21" s="29" t="b">
        <f t="shared" si="1"/>
        <v>0</v>
      </c>
      <c r="S21" s="29" t="b">
        <f t="shared" si="2"/>
        <v>0</v>
      </c>
      <c r="T21" s="11">
        <f t="shared" si="3"/>
        <v>0</v>
      </c>
      <c r="U21" s="4">
        <f>IF($E21=16,$O21*CharDeclAttrSize16,IF($E21=128,$O21*CharDeclAttrSize128,0))</f>
        <v>0</v>
      </c>
      <c r="V21" s="29">
        <f t="shared" si="4"/>
        <v>0</v>
      </c>
      <c r="W21" s="29" t="b">
        <f>IF($B21="C",(IF(CONCATENATE($G21,$H21)="--", 0, 2*LSM)+IF($F21="-", 0, 2)+IF($M21="-", 0, 2)))</f>
        <v>0</v>
      </c>
      <c r="X21" s="31">
        <f t="shared" si="5"/>
        <v>0</v>
      </c>
      <c r="Y21" s="34">
        <f>SUM(U21+2*Q21)</f>
        <v>0</v>
      </c>
      <c r="Z21" s="34">
        <f>SUM(U21+2*Q21)</f>
        <v>0</v>
      </c>
      <c r="AA21" s="34">
        <f>SUM(U21+2*Q21)</f>
        <v>0</v>
      </c>
    </row>
    <row r="22" spans="1:27" x14ac:dyDescent="0.35">
      <c r="A22" s="1" t="s">
        <v>107</v>
      </c>
      <c r="B22" s="16" t="str">
        <f>IF(D11="x","C"," ")</f>
        <v xml:space="preserve"> </v>
      </c>
      <c r="C22" t="s">
        <v>106</v>
      </c>
      <c r="D22" s="29">
        <v>1</v>
      </c>
      <c r="E22" s="29">
        <v>16</v>
      </c>
      <c r="F22" s="150" t="s">
        <v>15</v>
      </c>
      <c r="G22" s="150" t="s">
        <v>15</v>
      </c>
      <c r="H22" s="150" t="s">
        <v>15</v>
      </c>
      <c r="I22" s="149" t="s">
        <v>27</v>
      </c>
      <c r="J22" s="150" t="s">
        <v>15</v>
      </c>
      <c r="K22" s="149" t="s">
        <v>27</v>
      </c>
      <c r="L22" s="150" t="s">
        <v>15</v>
      </c>
      <c r="M22" s="150" t="s">
        <v>15</v>
      </c>
      <c r="N22" s="3"/>
      <c r="O22" s="4">
        <f t="shared" si="0"/>
        <v>0</v>
      </c>
      <c r="P22" s="29">
        <f t="shared" si="0"/>
        <v>0</v>
      </c>
      <c r="Q22" s="29" t="b">
        <f t="shared" si="6"/>
        <v>0</v>
      </c>
      <c r="R22" s="29" t="b">
        <f t="shared" si="1"/>
        <v>0</v>
      </c>
      <c r="S22" s="29" t="b">
        <f t="shared" si="2"/>
        <v>0</v>
      </c>
      <c r="T22" s="11">
        <f t="shared" si="3"/>
        <v>0</v>
      </c>
      <c r="U22" s="4">
        <f>IF($E22=16,$O22*CharDeclAttrSize16,IF($E22=128,$O22*CharDeclAttrSize128,0))</f>
        <v>0</v>
      </c>
      <c r="V22" s="29">
        <f t="shared" si="4"/>
        <v>0</v>
      </c>
      <c r="W22" s="29" t="b">
        <f>IF($B22="C",(IF(CONCATENATE($G22,$H22)="--", 0, 2*LSM)+IF($F22="-", 0, 2)+IF($M22="-", 0, 2)))</f>
        <v>0</v>
      </c>
      <c r="X22" s="31">
        <f t="shared" si="5"/>
        <v>0</v>
      </c>
      <c r="Y22" s="34">
        <f>IF($B22="C",3*LSM,0)</f>
        <v>0</v>
      </c>
      <c r="Z22" s="34">
        <f>IF($B22="C",3*LSM,0)</f>
        <v>0</v>
      </c>
      <c r="AA22" s="34">
        <f>IF($B22="C",3*LSM,0)</f>
        <v>0</v>
      </c>
    </row>
    <row r="23" spans="1:27" ht="15.5" x14ac:dyDescent="0.35">
      <c r="A23" s="103"/>
      <c r="B23" s="104"/>
      <c r="C23" s="105"/>
      <c r="D23" s="106">
        <f>SUM(D19)</f>
        <v>2</v>
      </c>
      <c r="E23" s="106"/>
      <c r="F23" s="107"/>
      <c r="G23" s="108"/>
      <c r="H23" s="108"/>
      <c r="I23" s="108"/>
      <c r="J23" s="108"/>
      <c r="K23" s="108"/>
      <c r="L23" s="108"/>
      <c r="M23" s="109"/>
      <c r="N23" s="110"/>
      <c r="O23" s="111"/>
      <c r="P23" s="110"/>
      <c r="Q23" s="110"/>
      <c r="R23" s="110"/>
      <c r="S23" s="110"/>
      <c r="T23" s="112">
        <f>SUM(T19)</f>
        <v>3</v>
      </c>
      <c r="U23" s="111">
        <f>SUM(U19:U22)</f>
        <v>5</v>
      </c>
      <c r="V23" s="111">
        <f>SUM(V19:V22)</f>
        <v>2</v>
      </c>
      <c r="W23" s="111">
        <f>SUM(W19:W22)</f>
        <v>2</v>
      </c>
      <c r="X23" s="111">
        <f>SUM(X19:X22)</f>
        <v>9</v>
      </c>
      <c r="Y23" s="36"/>
      <c r="Z23" s="36"/>
      <c r="AA23" s="36"/>
    </row>
    <row r="24" spans="1:27" x14ac:dyDescent="0.35">
      <c r="D24" s="29"/>
      <c r="E24" s="29"/>
      <c r="F24" s="29"/>
      <c r="G24" s="29"/>
      <c r="H24" s="29"/>
      <c r="I24" s="29"/>
      <c r="J24" s="37"/>
      <c r="K24" s="29"/>
      <c r="L24" s="37"/>
      <c r="M24" s="37"/>
      <c r="N24" s="3"/>
      <c r="O24" s="1"/>
      <c r="P24"/>
      <c r="T24" s="10"/>
      <c r="Y24" s="35"/>
      <c r="Z24" s="35"/>
      <c r="AA24" s="35"/>
    </row>
    <row r="25" spans="1:27" ht="30" customHeight="1" x14ac:dyDescent="0.35">
      <c r="A25" s="99" t="s">
        <v>26</v>
      </c>
      <c r="B25" s="77" t="s">
        <v>20</v>
      </c>
      <c r="C25" s="78" t="s">
        <v>39</v>
      </c>
      <c r="D25" s="79"/>
      <c r="E25" s="79">
        <v>16</v>
      </c>
      <c r="F25" s="80" t="s">
        <v>16</v>
      </c>
      <c r="G25" s="81" t="s">
        <v>19</v>
      </c>
      <c r="H25" s="82" t="s">
        <v>18</v>
      </c>
      <c r="I25" s="83" t="s">
        <v>66</v>
      </c>
      <c r="J25" s="84" t="s">
        <v>67</v>
      </c>
      <c r="K25" s="85" t="s">
        <v>68</v>
      </c>
      <c r="L25" s="84" t="s">
        <v>69</v>
      </c>
      <c r="M25" s="84" t="s">
        <v>70</v>
      </c>
      <c r="N25" s="102">
        <f>IF(B25="S",1,"")</f>
        <v>1</v>
      </c>
      <c r="O25" s="86"/>
      <c r="P25" s="78"/>
      <c r="Q25" s="78"/>
      <c r="R25" s="78"/>
      <c r="S25" s="78"/>
      <c r="T25" s="87"/>
      <c r="U25" s="86"/>
      <c r="V25" s="78"/>
      <c r="W25" s="78"/>
      <c r="X25" s="78"/>
      <c r="Y25" s="115">
        <f>IF($E25=16,$N25*CharDeclAttrSize16,IF($E25=128,$N25*CharDeclAttrSize128,0))</f>
        <v>5</v>
      </c>
      <c r="Z25" s="89"/>
      <c r="AA25" s="89"/>
    </row>
    <row r="26" spans="1:27" x14ac:dyDescent="0.35">
      <c r="A26" s="4"/>
      <c r="B26" s="16" t="s">
        <v>17</v>
      </c>
      <c r="C26" t="s">
        <v>40</v>
      </c>
      <c r="D26" s="29">
        <v>6</v>
      </c>
      <c r="E26" s="29">
        <v>16</v>
      </c>
      <c r="F26" s="12" t="s">
        <v>15</v>
      </c>
      <c r="G26" s="13" t="s">
        <v>15</v>
      </c>
      <c r="H26" s="14" t="s">
        <v>15</v>
      </c>
      <c r="I26" s="33" t="s">
        <v>27</v>
      </c>
      <c r="J26" s="39" t="s">
        <v>15</v>
      </c>
      <c r="K26" s="38" t="s">
        <v>27</v>
      </c>
      <c r="L26" s="39" t="s">
        <v>15</v>
      </c>
      <c r="M26" s="39" t="s">
        <v>15</v>
      </c>
      <c r="N26" s="3"/>
      <c r="O26" s="4">
        <f t="shared" ref="O26:P28" si="7">IF(ISBLANK($C26),0,IF($B26="C",1,0))</f>
        <v>1</v>
      </c>
      <c r="P26" s="29">
        <f t="shared" si="7"/>
        <v>1</v>
      </c>
      <c r="Q26" s="29">
        <f>IF($B26="C",(IF(CONCATENATE($G26,$H26)="--", 0, 1)))</f>
        <v>0</v>
      </c>
      <c r="R26" s="29">
        <f>IF($B26="C",IF($F26="-",0,1))</f>
        <v>0</v>
      </c>
      <c r="S26" s="29">
        <f>IF($B26="C",IF($M26="-",0,1))</f>
        <v>0</v>
      </c>
      <c r="T26" s="11">
        <f>SUM(O26:S26)</f>
        <v>2</v>
      </c>
      <c r="U26" s="4">
        <f>IF($E26=16,$O26*CharDeclAttrSize16,IF($E26=128,$O26*CharDeclAttrSize128,0))</f>
        <v>5</v>
      </c>
      <c r="V26" s="29">
        <f>P26*D26</f>
        <v>6</v>
      </c>
      <c r="W26" s="29">
        <f>IF($B26="C",(IF(CONCATENATE($G26,$H26)="--", 0, 2*LSM)+IF($F26="-", 0, 2)+IF($M26="-", 0, 2)))</f>
        <v>0</v>
      </c>
      <c r="X26" s="31">
        <f>SUM(U26:W26)</f>
        <v>11</v>
      </c>
      <c r="Y26" s="34">
        <f>SUM(U26+2*Q26)</f>
        <v>5</v>
      </c>
      <c r="Z26" s="34">
        <f>3*Q26</f>
        <v>0</v>
      </c>
      <c r="AA26" s="34">
        <f>3*R26</f>
        <v>0</v>
      </c>
    </row>
    <row r="27" spans="1:27" x14ac:dyDescent="0.35">
      <c r="A27" s="4"/>
      <c r="B27" s="16" t="s">
        <v>17</v>
      </c>
      <c r="C27" t="s">
        <v>41</v>
      </c>
      <c r="D27" s="29">
        <v>2</v>
      </c>
      <c r="E27" s="29">
        <v>16</v>
      </c>
      <c r="F27" s="12" t="s">
        <v>15</v>
      </c>
      <c r="G27" s="13" t="s">
        <v>15</v>
      </c>
      <c r="H27" s="14" t="s">
        <v>15</v>
      </c>
      <c r="I27" s="33" t="s">
        <v>15</v>
      </c>
      <c r="J27" s="39" t="s">
        <v>15</v>
      </c>
      <c r="K27" s="39" t="s">
        <v>15</v>
      </c>
      <c r="L27" s="39" t="s">
        <v>15</v>
      </c>
      <c r="M27" s="39" t="s">
        <v>15</v>
      </c>
      <c r="N27" s="3"/>
      <c r="O27" s="4">
        <f t="shared" si="7"/>
        <v>1</v>
      </c>
      <c r="P27" s="29">
        <f t="shared" si="7"/>
        <v>1</v>
      </c>
      <c r="Q27" s="29">
        <f t="shared" ref="Q27:Q28" si="8">IF($B27="C",(IF(CONCATENATE($G27,$H27)="--", 0, 1)))</f>
        <v>0</v>
      </c>
      <c r="R27" s="29">
        <f t="shared" ref="R27:R28" si="9">IF($B27="C",IF($F27="-",0,1))</f>
        <v>0</v>
      </c>
      <c r="S27" s="29">
        <f t="shared" ref="S27:S28" si="10">IF($B27="C",IF($M27="-",0,1))</f>
        <v>0</v>
      </c>
      <c r="T27" s="11">
        <f t="shared" ref="T27:T28" si="11">SUM(O27:S27)</f>
        <v>2</v>
      </c>
      <c r="U27" s="4">
        <f>IF($E27=16,$O27*CharDeclAttrSize16,IF($E27=128,$O27*CharDeclAttrSize128,0))</f>
        <v>5</v>
      </c>
      <c r="V27" s="29">
        <f>P27*D27</f>
        <v>2</v>
      </c>
      <c r="W27" s="29">
        <f>IF($B27="C",(IF(CONCATENATE($G27,$H27)="--", 0, 2*LSM)+IF($F27="-", 0, 2)+IF($M27="-", 0, 2)))</f>
        <v>0</v>
      </c>
      <c r="X27" s="31">
        <f>SUM(U27:W27)</f>
        <v>7</v>
      </c>
      <c r="Y27" s="34">
        <f>SUM(U27+2*Q27)</f>
        <v>5</v>
      </c>
      <c r="Z27" s="34">
        <f t="shared" ref="Z27:AA28" si="12">3*Q27</f>
        <v>0</v>
      </c>
      <c r="AA27" s="34">
        <f t="shared" si="12"/>
        <v>0</v>
      </c>
    </row>
    <row r="28" spans="1:27" x14ac:dyDescent="0.35">
      <c r="A28" s="4"/>
      <c r="B28" s="16" t="s">
        <v>17</v>
      </c>
      <c r="C28" t="s">
        <v>42</v>
      </c>
      <c r="D28" s="29">
        <v>8</v>
      </c>
      <c r="E28" s="29">
        <v>16</v>
      </c>
      <c r="F28" s="12" t="s">
        <v>15</v>
      </c>
      <c r="G28" s="13" t="s">
        <v>15</v>
      </c>
      <c r="H28" s="14" t="s">
        <v>15</v>
      </c>
      <c r="I28" s="33" t="s">
        <v>15</v>
      </c>
      <c r="J28" s="39" t="s">
        <v>15</v>
      </c>
      <c r="K28" s="39" t="s">
        <v>15</v>
      </c>
      <c r="L28" s="39" t="s">
        <v>15</v>
      </c>
      <c r="M28" s="39" t="s">
        <v>15</v>
      </c>
      <c r="N28" s="3"/>
      <c r="O28" s="4">
        <f t="shared" si="7"/>
        <v>1</v>
      </c>
      <c r="P28" s="29">
        <f t="shared" si="7"/>
        <v>1</v>
      </c>
      <c r="Q28" s="29">
        <f t="shared" si="8"/>
        <v>0</v>
      </c>
      <c r="R28" s="29">
        <f t="shared" si="9"/>
        <v>0</v>
      </c>
      <c r="S28" s="29">
        <f t="shared" si="10"/>
        <v>0</v>
      </c>
      <c r="T28" s="11">
        <f t="shared" si="11"/>
        <v>2</v>
      </c>
      <c r="U28" s="4">
        <f>IF($E28=16,$O28*CharDeclAttrSize16,IF($E28=128,$O28*CharDeclAttrSize128,0))</f>
        <v>5</v>
      </c>
      <c r="V28" s="29">
        <f>P28*D28</f>
        <v>8</v>
      </c>
      <c r="W28" s="29">
        <f>IF($B28="C",(IF(CONCATENATE($G28,$H28)="--", 0, 2*LSM)+IF($F28="-", 0, 2)+IF($M28="-", 0, 2)))</f>
        <v>0</v>
      </c>
      <c r="X28" s="31">
        <f>SUM(U28:W28)</f>
        <v>13</v>
      </c>
      <c r="Y28" s="34">
        <f>SUM(U28+2*Q28)</f>
        <v>5</v>
      </c>
      <c r="Z28" s="34">
        <f t="shared" si="12"/>
        <v>0</v>
      </c>
      <c r="AA28" s="34">
        <f t="shared" si="12"/>
        <v>0</v>
      </c>
    </row>
    <row r="29" spans="1:27" ht="15.5" x14ac:dyDescent="0.35">
      <c r="A29" s="103"/>
      <c r="B29" s="104"/>
      <c r="C29" s="105"/>
      <c r="D29" s="106">
        <f>SUM(D26:D28)</f>
        <v>16</v>
      </c>
      <c r="E29" s="106"/>
      <c r="F29" s="107"/>
      <c r="G29" s="108"/>
      <c r="H29" s="108"/>
      <c r="I29" s="108"/>
      <c r="J29" s="108"/>
      <c r="K29" s="108"/>
      <c r="L29" s="108"/>
      <c r="M29" s="109"/>
      <c r="N29" s="110"/>
      <c r="O29" s="113"/>
      <c r="P29" s="114"/>
      <c r="Q29" s="114"/>
      <c r="R29" s="114"/>
      <c r="S29" s="114"/>
      <c r="T29" s="112">
        <f>SUM(T26:T28)</f>
        <v>6</v>
      </c>
      <c r="U29" s="111">
        <f>SUM(U26:U28)</f>
        <v>15</v>
      </c>
      <c r="V29" s="158">
        <f>SUM(V26:V28)</f>
        <v>16</v>
      </c>
      <c r="W29" s="110">
        <f>SUM(W26:W28)</f>
        <v>0</v>
      </c>
      <c r="X29" s="106">
        <f>SUM(X26:X28)</f>
        <v>31</v>
      </c>
      <c r="Y29" s="36"/>
      <c r="Z29" s="36"/>
      <c r="AA29" s="36"/>
    </row>
    <row r="30" spans="1:27" x14ac:dyDescent="0.35">
      <c r="D30" s="29"/>
      <c r="E30" s="29"/>
      <c r="F30" s="29"/>
      <c r="G30" s="29"/>
      <c r="H30" s="29"/>
      <c r="I30" s="29"/>
      <c r="J30" s="37"/>
      <c r="K30" s="29"/>
      <c r="L30" s="37"/>
      <c r="M30" s="37"/>
      <c r="N30" s="3"/>
      <c r="O30" s="1"/>
      <c r="P30"/>
      <c r="T30" s="10"/>
      <c r="Y30" s="35"/>
      <c r="Z30" s="35"/>
      <c r="AA30" s="35"/>
    </row>
    <row r="31" spans="1:27" x14ac:dyDescent="0.35">
      <c r="F31" s="29"/>
      <c r="G31" s="29"/>
      <c r="H31" s="29"/>
      <c r="I31" s="29"/>
      <c r="J31" s="37"/>
      <c r="K31" s="29"/>
      <c r="L31" s="37"/>
      <c r="M31" s="37"/>
      <c r="N31" s="3"/>
      <c r="O31" s="1"/>
      <c r="P31"/>
      <c r="T31" s="10"/>
      <c r="Y31" s="35"/>
      <c r="Z31" s="35"/>
      <c r="AA31" s="35"/>
    </row>
    <row r="32" spans="1:27" x14ac:dyDescent="0.35">
      <c r="A32" s="100" t="s">
        <v>121</v>
      </c>
      <c r="B32" s="77" t="s">
        <v>20</v>
      </c>
      <c r="C32" s="90"/>
      <c r="D32" s="90"/>
      <c r="E32" s="91">
        <v>16</v>
      </c>
      <c r="F32" s="80" t="s">
        <v>16</v>
      </c>
      <c r="G32" s="81" t="s">
        <v>19</v>
      </c>
      <c r="H32" s="82" t="s">
        <v>18</v>
      </c>
      <c r="I32" s="83" t="s">
        <v>66</v>
      </c>
      <c r="J32" s="84" t="s">
        <v>67</v>
      </c>
      <c r="K32" s="85" t="s">
        <v>68</v>
      </c>
      <c r="L32" s="84" t="s">
        <v>69</v>
      </c>
      <c r="M32" s="84" t="s">
        <v>70</v>
      </c>
      <c r="N32" s="102">
        <f>IF(B32="S",1,"")</f>
        <v>1</v>
      </c>
      <c r="O32" s="92"/>
      <c r="P32" s="93"/>
      <c r="Q32" s="93"/>
      <c r="R32" s="93"/>
      <c r="S32" s="93"/>
      <c r="T32" s="94"/>
      <c r="U32" s="92"/>
      <c r="V32" s="93"/>
      <c r="W32" s="93"/>
      <c r="X32" s="93"/>
      <c r="Y32" s="115">
        <f>IF($E32=16,$N32*CharDeclAttrSize16,IF($E32=128,$N32*CharDeclAttrSize128,0))</f>
        <v>5</v>
      </c>
      <c r="Z32" s="96"/>
      <c r="AA32" s="96"/>
    </row>
    <row r="33" spans="1:27" x14ac:dyDescent="0.35">
      <c r="A33" s="8"/>
      <c r="B33" s="17" t="s">
        <v>17</v>
      </c>
      <c r="C33" s="28" t="s">
        <v>58</v>
      </c>
      <c r="D33" s="25">
        <v>11</v>
      </c>
      <c r="E33" s="29">
        <v>16</v>
      </c>
      <c r="F33" s="5" t="s">
        <v>15</v>
      </c>
      <c r="G33" s="7" t="s">
        <v>15</v>
      </c>
      <c r="H33" s="7" t="s">
        <v>15</v>
      </c>
      <c r="I33" s="32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"/>
      <c r="O33" s="4">
        <f>IF(ISBLANK($C33),0,IF($B33="C",1,0))</f>
        <v>1</v>
      </c>
      <c r="P33" s="29">
        <f>IF(ISBLANK($C33),0,IF($B33="C",1,0))</f>
        <v>1</v>
      </c>
      <c r="Q33" s="29">
        <f t="shared" ref="Q33:Q40" si="13">IF($B33="C",(IF(CONCATENATE($G33,$H33)="--", 0, 1)))</f>
        <v>0</v>
      </c>
      <c r="R33" s="29">
        <f t="shared" ref="R33:R40" si="14">IF($B33="C",IF($F33="-",0,1))</f>
        <v>0</v>
      </c>
      <c r="S33" s="29">
        <f t="shared" ref="S33:S40" si="15">IF($B33="C",IF($M33="-",0,1))</f>
        <v>0</v>
      </c>
      <c r="T33" s="11">
        <f t="shared" ref="T33:T40" si="16">SUM(O33:S33)</f>
        <v>2</v>
      </c>
      <c r="U33" s="4">
        <f t="shared" ref="U33:U40" si="17">IF($E33=16,$O33*CharDeclAttrSize16,IF($E33=128,$O33*CharDeclAttrSize128,0))</f>
        <v>5</v>
      </c>
      <c r="V33" s="29">
        <f t="shared" ref="V33:V40" si="18">P33*D33</f>
        <v>11</v>
      </c>
      <c r="W33" s="29">
        <f t="shared" ref="W33:W40" si="19">IF($B33="C",(IF(CONCATENATE($G33,$H33)="--", 0, 2*LSM)+IF($F33="-", 0, 2)+IF($M33="-", 0, 2)))</f>
        <v>0</v>
      </c>
      <c r="X33" s="31">
        <f t="shared" ref="X33:X40" si="20">SUM(U33:W33)</f>
        <v>16</v>
      </c>
      <c r="Y33" s="34">
        <f t="shared" ref="Y33:Y40" si="21">SUM(U33+2*Q33)</f>
        <v>5</v>
      </c>
      <c r="Z33" s="34">
        <f t="shared" ref="Z33:Z40" si="22">3*Q33</f>
        <v>0</v>
      </c>
      <c r="AA33" s="34">
        <f>3*Q33</f>
        <v>0</v>
      </c>
    </row>
    <row r="34" spans="1:27" x14ac:dyDescent="0.35">
      <c r="A34" s="8"/>
      <c r="B34" s="17" t="s">
        <v>17</v>
      </c>
      <c r="C34" s="27" t="s">
        <v>59</v>
      </c>
      <c r="D34" s="26">
        <v>19</v>
      </c>
      <c r="E34" s="29">
        <v>16</v>
      </c>
      <c r="F34" s="5" t="s">
        <v>15</v>
      </c>
      <c r="G34" s="6" t="s">
        <v>27</v>
      </c>
      <c r="H34" s="6" t="s">
        <v>15</v>
      </c>
      <c r="I34" s="32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"/>
      <c r="O34" s="4">
        <f t="shared" ref="O34:P40" si="23">IF(ISBLANK($C34),0,IF($B34="C",1,0))</f>
        <v>1</v>
      </c>
      <c r="P34" s="29">
        <f t="shared" si="23"/>
        <v>1</v>
      </c>
      <c r="Q34" s="29">
        <f t="shared" si="13"/>
        <v>1</v>
      </c>
      <c r="R34" s="29">
        <f t="shared" si="14"/>
        <v>0</v>
      </c>
      <c r="S34" s="29">
        <f t="shared" si="15"/>
        <v>0</v>
      </c>
      <c r="T34" s="11">
        <f t="shared" si="16"/>
        <v>3</v>
      </c>
      <c r="U34" s="4">
        <f t="shared" si="17"/>
        <v>5</v>
      </c>
      <c r="V34" s="29">
        <f t="shared" si="18"/>
        <v>19</v>
      </c>
      <c r="W34" s="29">
        <f t="shared" si="19"/>
        <v>2</v>
      </c>
      <c r="X34" s="31">
        <f t="shared" si="20"/>
        <v>26</v>
      </c>
      <c r="Y34" s="34">
        <f t="shared" si="21"/>
        <v>7</v>
      </c>
      <c r="Z34" s="34">
        <f t="shared" si="22"/>
        <v>3</v>
      </c>
      <c r="AA34" s="34">
        <f t="shared" ref="AA34:AA40" si="24">3*Q34</f>
        <v>3</v>
      </c>
    </row>
    <row r="35" spans="1:27" x14ac:dyDescent="0.35">
      <c r="A35" s="8"/>
      <c r="B35" s="17" t="s">
        <v>17</v>
      </c>
      <c r="C35" s="28" t="s">
        <v>60</v>
      </c>
      <c r="D35" s="25">
        <v>10</v>
      </c>
      <c r="E35" s="29">
        <v>16</v>
      </c>
      <c r="F35" s="5" t="s">
        <v>15</v>
      </c>
      <c r="G35" s="7" t="s">
        <v>15</v>
      </c>
      <c r="H35" s="7" t="s">
        <v>15</v>
      </c>
      <c r="I35" s="32" t="s">
        <v>27</v>
      </c>
      <c r="J35" s="37" t="s">
        <v>15</v>
      </c>
      <c r="K35" s="37" t="s">
        <v>27</v>
      </c>
      <c r="L35" s="37" t="s">
        <v>15</v>
      </c>
      <c r="M35" s="37" t="s">
        <v>15</v>
      </c>
      <c r="N35" s="3"/>
      <c r="O35" s="4">
        <f>IF(ISBLANK($C35),0,IF($B35="C",1,0))</f>
        <v>1</v>
      </c>
      <c r="P35" s="29">
        <f>IF(ISBLANK($C35),0,IF($B35="C",1,0))</f>
        <v>1</v>
      </c>
      <c r="Q35" s="29">
        <f t="shared" si="13"/>
        <v>0</v>
      </c>
      <c r="R35" s="29">
        <f t="shared" si="14"/>
        <v>0</v>
      </c>
      <c r="S35" s="29">
        <f t="shared" si="15"/>
        <v>0</v>
      </c>
      <c r="T35" s="11">
        <f t="shared" si="16"/>
        <v>2</v>
      </c>
      <c r="U35" s="4">
        <f t="shared" si="17"/>
        <v>5</v>
      </c>
      <c r="V35" s="29">
        <f t="shared" si="18"/>
        <v>10</v>
      </c>
      <c r="W35" s="29">
        <f t="shared" si="19"/>
        <v>0</v>
      </c>
      <c r="X35" s="31">
        <f t="shared" si="20"/>
        <v>15</v>
      </c>
      <c r="Y35" s="34">
        <f t="shared" si="21"/>
        <v>5</v>
      </c>
      <c r="Z35" s="34">
        <f t="shared" si="22"/>
        <v>0</v>
      </c>
      <c r="AA35" s="34">
        <f t="shared" si="24"/>
        <v>0</v>
      </c>
    </row>
    <row r="36" spans="1:27" x14ac:dyDescent="0.35">
      <c r="A36" s="8"/>
      <c r="B36" s="17" t="s">
        <v>17</v>
      </c>
      <c r="C36" s="27" t="s">
        <v>61</v>
      </c>
      <c r="D36" s="26">
        <v>2</v>
      </c>
      <c r="E36" s="29">
        <v>16</v>
      </c>
      <c r="F36" s="5" t="s">
        <v>15</v>
      </c>
      <c r="G36" s="6" t="s">
        <v>15</v>
      </c>
      <c r="H36" s="6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 t="shared" si="23"/>
        <v>1</v>
      </c>
      <c r="P36" s="29">
        <f t="shared" si="23"/>
        <v>1</v>
      </c>
      <c r="Q36" s="29">
        <f t="shared" si="13"/>
        <v>0</v>
      </c>
      <c r="R36" s="29">
        <f t="shared" si="14"/>
        <v>0</v>
      </c>
      <c r="S36" s="29">
        <f t="shared" si="15"/>
        <v>0</v>
      </c>
      <c r="T36" s="11">
        <f t="shared" si="16"/>
        <v>2</v>
      </c>
      <c r="U36" s="4">
        <f t="shared" si="17"/>
        <v>5</v>
      </c>
      <c r="V36" s="29">
        <f t="shared" si="18"/>
        <v>2</v>
      </c>
      <c r="W36" s="29">
        <f t="shared" si="19"/>
        <v>0</v>
      </c>
      <c r="X36" s="31">
        <f t="shared" si="20"/>
        <v>7</v>
      </c>
      <c r="Y36" s="34">
        <f t="shared" si="21"/>
        <v>5</v>
      </c>
      <c r="Z36" s="34">
        <f t="shared" si="22"/>
        <v>0</v>
      </c>
      <c r="AA36" s="34">
        <f t="shared" si="24"/>
        <v>0</v>
      </c>
    </row>
    <row r="37" spans="1:27" x14ac:dyDescent="0.35">
      <c r="A37" s="8"/>
      <c r="B37" s="17" t="s">
        <v>17</v>
      </c>
      <c r="C37" s="28" t="s">
        <v>62</v>
      </c>
      <c r="D37" s="25">
        <v>32</v>
      </c>
      <c r="E37" s="29">
        <v>16</v>
      </c>
      <c r="F37" s="5" t="s">
        <v>15</v>
      </c>
      <c r="G37" s="7" t="s">
        <v>15</v>
      </c>
      <c r="H37" s="7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>IF(ISBLANK($C37),0,IF($B37="C",1,0))</f>
        <v>1</v>
      </c>
      <c r="P37" s="29">
        <f>IF(ISBLANK($C37),0,IF($B37="C",1,0))</f>
        <v>1</v>
      </c>
      <c r="Q37" s="29">
        <f t="shared" si="13"/>
        <v>0</v>
      </c>
      <c r="R37" s="29">
        <f t="shared" si="14"/>
        <v>0</v>
      </c>
      <c r="S37" s="29">
        <f t="shared" si="15"/>
        <v>0</v>
      </c>
      <c r="T37" s="11">
        <f t="shared" si="16"/>
        <v>2</v>
      </c>
      <c r="U37" s="4">
        <f t="shared" si="17"/>
        <v>5</v>
      </c>
      <c r="V37" s="29">
        <f t="shared" si="18"/>
        <v>32</v>
      </c>
      <c r="W37" s="29">
        <f t="shared" si="19"/>
        <v>0</v>
      </c>
      <c r="X37" s="31">
        <f t="shared" si="20"/>
        <v>37</v>
      </c>
      <c r="Y37" s="34">
        <f t="shared" si="21"/>
        <v>5</v>
      </c>
      <c r="Z37" s="34">
        <f t="shared" si="22"/>
        <v>0</v>
      </c>
      <c r="AA37" s="34">
        <f t="shared" si="24"/>
        <v>0</v>
      </c>
    </row>
    <row r="38" spans="1:27" x14ac:dyDescent="0.35">
      <c r="A38" s="8"/>
      <c r="B38" s="17" t="s">
        <v>17</v>
      </c>
      <c r="C38" s="27" t="s">
        <v>63</v>
      </c>
      <c r="D38" s="26">
        <v>8</v>
      </c>
      <c r="E38" s="29">
        <v>16</v>
      </c>
      <c r="F38" s="5" t="s">
        <v>15</v>
      </c>
      <c r="G38" s="6" t="s">
        <v>15</v>
      </c>
      <c r="H38" s="6" t="s">
        <v>15</v>
      </c>
      <c r="I38" s="32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"/>
      <c r="O38" s="4">
        <f t="shared" si="23"/>
        <v>1</v>
      </c>
      <c r="P38" s="29">
        <f t="shared" si="23"/>
        <v>1</v>
      </c>
      <c r="Q38" s="29">
        <f t="shared" si="13"/>
        <v>0</v>
      </c>
      <c r="R38" s="29">
        <f t="shared" si="14"/>
        <v>0</v>
      </c>
      <c r="S38" s="29">
        <f t="shared" si="15"/>
        <v>0</v>
      </c>
      <c r="T38" s="11">
        <f t="shared" si="16"/>
        <v>2</v>
      </c>
      <c r="U38" s="4">
        <f t="shared" si="17"/>
        <v>5</v>
      </c>
      <c r="V38" s="29">
        <f t="shared" si="18"/>
        <v>8</v>
      </c>
      <c r="W38" s="29">
        <f t="shared" si="19"/>
        <v>0</v>
      </c>
      <c r="X38" s="31">
        <f t="shared" si="20"/>
        <v>13</v>
      </c>
      <c r="Y38" s="34">
        <f t="shared" si="21"/>
        <v>5</v>
      </c>
      <c r="Z38" s="34">
        <f t="shared" si="22"/>
        <v>0</v>
      </c>
      <c r="AA38" s="34">
        <f t="shared" si="24"/>
        <v>0</v>
      </c>
    </row>
    <row r="39" spans="1:27" x14ac:dyDescent="0.35">
      <c r="A39" s="8"/>
      <c r="B39" s="17" t="s">
        <v>17</v>
      </c>
      <c r="C39" s="28" t="s">
        <v>64</v>
      </c>
      <c r="D39" s="25">
        <v>1</v>
      </c>
      <c r="E39" s="29">
        <v>16</v>
      </c>
      <c r="F39" s="5" t="s">
        <v>15</v>
      </c>
      <c r="G39" s="7" t="s">
        <v>15</v>
      </c>
      <c r="H39" s="7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>IF(ISBLANK($C39),0,IF($B39="C",1,0))</f>
        <v>1</v>
      </c>
      <c r="P39" s="29">
        <f>IF(ISBLANK($C39),0,IF($B39="C",1,0))</f>
        <v>1</v>
      </c>
      <c r="Q39" s="29">
        <f t="shared" si="13"/>
        <v>0</v>
      </c>
      <c r="R39" s="29">
        <f t="shared" si="14"/>
        <v>0</v>
      </c>
      <c r="S39" s="29">
        <f t="shared" si="15"/>
        <v>0</v>
      </c>
      <c r="T39" s="11">
        <f t="shared" si="16"/>
        <v>2</v>
      </c>
      <c r="U39" s="4">
        <f t="shared" si="17"/>
        <v>5</v>
      </c>
      <c r="V39" s="29">
        <f t="shared" si="18"/>
        <v>1</v>
      </c>
      <c r="W39" s="29">
        <f t="shared" si="19"/>
        <v>0</v>
      </c>
      <c r="X39" s="31">
        <f t="shared" si="20"/>
        <v>6</v>
      </c>
      <c r="Y39" s="34">
        <f t="shared" si="21"/>
        <v>5</v>
      </c>
      <c r="Z39" s="34">
        <f t="shared" si="22"/>
        <v>0</v>
      </c>
      <c r="AA39" s="34">
        <f t="shared" si="24"/>
        <v>0</v>
      </c>
    </row>
    <row r="40" spans="1:27" x14ac:dyDescent="0.35">
      <c r="A40" s="8"/>
      <c r="B40" s="17" t="s">
        <v>17</v>
      </c>
      <c r="C40" s="28" t="s">
        <v>122</v>
      </c>
      <c r="D40" s="26">
        <v>7</v>
      </c>
      <c r="E40" s="29">
        <v>16</v>
      </c>
      <c r="F40" s="5" t="s">
        <v>15</v>
      </c>
      <c r="G40" s="6" t="s">
        <v>15</v>
      </c>
      <c r="H40" s="6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 t="shared" si="23"/>
        <v>1</v>
      </c>
      <c r="P40" s="29">
        <f t="shared" si="23"/>
        <v>1</v>
      </c>
      <c r="Q40" s="29">
        <f t="shared" si="13"/>
        <v>0</v>
      </c>
      <c r="R40" s="29">
        <f t="shared" si="14"/>
        <v>0</v>
      </c>
      <c r="S40" s="29">
        <f t="shared" si="15"/>
        <v>0</v>
      </c>
      <c r="T40" s="11">
        <f t="shared" si="16"/>
        <v>2</v>
      </c>
      <c r="U40" s="4">
        <f t="shared" si="17"/>
        <v>5</v>
      </c>
      <c r="V40" s="29">
        <f t="shared" si="18"/>
        <v>7</v>
      </c>
      <c r="W40" s="29">
        <f t="shared" si="19"/>
        <v>0</v>
      </c>
      <c r="X40" s="31">
        <f t="shared" si="20"/>
        <v>12</v>
      </c>
      <c r="Y40" s="34">
        <f t="shared" si="21"/>
        <v>5</v>
      </c>
      <c r="Z40" s="34">
        <f t="shared" si="22"/>
        <v>0</v>
      </c>
      <c r="AA40" s="34">
        <f t="shared" si="24"/>
        <v>0</v>
      </c>
    </row>
    <row r="41" spans="1:27" ht="15.5" x14ac:dyDescent="0.35">
      <c r="A41" s="159"/>
      <c r="B41" s="160"/>
      <c r="C41" s="161"/>
      <c r="D41" s="162">
        <f>SUM(D33:D40)</f>
        <v>90</v>
      </c>
      <c r="E41" s="163"/>
      <c r="F41" s="164"/>
      <c r="G41" s="165"/>
      <c r="H41" s="165"/>
      <c r="I41" s="165"/>
      <c r="J41" s="165"/>
      <c r="K41" s="165"/>
      <c r="L41" s="165"/>
      <c r="M41" s="166"/>
      <c r="N41" s="167"/>
      <c r="O41" s="168"/>
      <c r="P41" s="169"/>
      <c r="Q41" s="167"/>
      <c r="R41" s="167"/>
      <c r="S41" s="167"/>
      <c r="T41" s="170">
        <f>SUM(T33:T40)</f>
        <v>17</v>
      </c>
      <c r="U41" s="171">
        <f>SUM(U33:U40)</f>
        <v>40</v>
      </c>
      <c r="V41" s="172">
        <f>SUM(V33:V40)</f>
        <v>90</v>
      </c>
      <c r="W41" s="167">
        <f>SUM(W33:W40)</f>
        <v>2</v>
      </c>
      <c r="X41" s="173">
        <f>SUM(X33:X40)</f>
        <v>132</v>
      </c>
      <c r="Y41" s="174"/>
      <c r="Z41" s="174"/>
      <c r="AA41" s="174"/>
    </row>
    <row r="42" spans="1:27" x14ac:dyDescent="0.35">
      <c r="A42" s="100" t="s">
        <v>55</v>
      </c>
      <c r="B42" s="77" t="s">
        <v>20</v>
      </c>
      <c r="C42" s="90"/>
      <c r="D42" s="90"/>
      <c r="E42" s="91">
        <v>128</v>
      </c>
      <c r="F42" s="80" t="s">
        <v>16</v>
      </c>
      <c r="G42" s="81" t="s">
        <v>19</v>
      </c>
      <c r="H42" s="82" t="s">
        <v>18</v>
      </c>
      <c r="I42" s="83" t="s">
        <v>66</v>
      </c>
      <c r="J42" s="84" t="s">
        <v>67</v>
      </c>
      <c r="K42" s="85" t="s">
        <v>68</v>
      </c>
      <c r="L42" s="84" t="s">
        <v>69</v>
      </c>
      <c r="M42" s="84" t="s">
        <v>70</v>
      </c>
      <c r="N42" s="102">
        <f>IF(B42="S",1,"")</f>
        <v>1</v>
      </c>
      <c r="O42" s="92"/>
      <c r="P42" s="93"/>
      <c r="Q42" s="93"/>
      <c r="R42" s="93"/>
      <c r="S42" s="93"/>
      <c r="T42" s="94"/>
      <c r="U42" s="92"/>
      <c r="V42" s="93"/>
      <c r="W42" s="93"/>
      <c r="X42" s="93"/>
      <c r="Y42" s="95">
        <f>IF($E42=16,$N42*CharDeclAttrSize16,IF($E42=128,$N42*CharDeclAttrSize128,0))</f>
        <v>19</v>
      </c>
      <c r="Z42" s="97"/>
      <c r="AA42" s="96"/>
    </row>
    <row r="43" spans="1:27" x14ac:dyDescent="0.35">
      <c r="A43" s="8"/>
      <c r="B43" s="17" t="s">
        <v>17</v>
      </c>
      <c r="C43" s="28" t="s">
        <v>58</v>
      </c>
      <c r="D43" s="26">
        <v>1</v>
      </c>
      <c r="E43" s="29">
        <v>128</v>
      </c>
      <c r="F43" s="5" t="s">
        <v>15</v>
      </c>
      <c r="G43" s="6" t="s">
        <v>27</v>
      </c>
      <c r="H43" s="7" t="s">
        <v>15</v>
      </c>
      <c r="I43" s="32" t="s">
        <v>15</v>
      </c>
      <c r="J43" s="37" t="s">
        <v>27</v>
      </c>
      <c r="K43" s="32" t="s">
        <v>15</v>
      </c>
      <c r="L43" s="32" t="s">
        <v>15</v>
      </c>
      <c r="M43" s="101" t="s">
        <v>15</v>
      </c>
      <c r="N43" s="3"/>
      <c r="O43" s="4">
        <f>IF(ISBLANK($C43),0,IF($B43="C",1,0))</f>
        <v>1</v>
      </c>
      <c r="P43" s="29">
        <f>IF(ISBLANK($C43),0,IF($B43="C",1,0))</f>
        <v>1</v>
      </c>
      <c r="Q43" s="29">
        <f t="shared" ref="Q43:Q49" si="25">IF($B43="C",(IF(CONCATENATE($G43,$H43)="--", 0, 1)))</f>
        <v>1</v>
      </c>
      <c r="R43" s="29">
        <f t="shared" ref="R43:R49" si="26">IF($B43="C",IF($F43="-",0,1))</f>
        <v>0</v>
      </c>
      <c r="S43" s="29">
        <f t="shared" ref="S43:S49" si="27">IF($B43="C",IF($M43="-",0,1))</f>
        <v>0</v>
      </c>
      <c r="T43" s="11">
        <f t="shared" ref="T43:T49" si="28">SUM(O43:S43)</f>
        <v>3</v>
      </c>
      <c r="U43" s="4">
        <f>IF($E43=16,$O43*CharDeclAttrSize16,IF($E43=128,$O43*CharDeclAttrSize128,0))</f>
        <v>19</v>
      </c>
      <c r="V43" s="29">
        <f t="shared" ref="V43:V49" si="29">P43*D43</f>
        <v>1</v>
      </c>
      <c r="W43" s="29">
        <f t="shared" ref="W43:W49" si="30">IF($B43="C",(IF(CONCATENATE($G43,$H43)="--", 0, 2*LSM)+IF($F43="-", 0, 2)+IF($M43="-", 0, 2)))</f>
        <v>2</v>
      </c>
      <c r="X43" s="31">
        <f t="shared" ref="X43:X49" si="31">SUM(U43:W43)</f>
        <v>22</v>
      </c>
      <c r="Y43" s="34">
        <f t="shared" ref="Y43:Y49" si="32">SUM(U43+2*Q43)</f>
        <v>21</v>
      </c>
      <c r="Z43" s="34">
        <f t="shared" ref="Z43:Z49" si="33">3*Q43</f>
        <v>3</v>
      </c>
      <c r="AA43" s="34">
        <f>3*Q43</f>
        <v>3</v>
      </c>
    </row>
    <row r="44" spans="1:27" x14ac:dyDescent="0.35">
      <c r="A44" s="8"/>
      <c r="B44" s="17" t="s">
        <v>17</v>
      </c>
      <c r="C44" s="27" t="s">
        <v>59</v>
      </c>
      <c r="D44" s="25">
        <v>2</v>
      </c>
      <c r="E44" s="29">
        <v>128</v>
      </c>
      <c r="F44" s="5" t="s">
        <v>15</v>
      </c>
      <c r="G44" s="6" t="s">
        <v>15</v>
      </c>
      <c r="H44" s="6" t="s">
        <v>15</v>
      </c>
      <c r="I44" s="32" t="s">
        <v>27</v>
      </c>
      <c r="J44" s="37" t="s">
        <v>15</v>
      </c>
      <c r="K44" s="32" t="s">
        <v>15</v>
      </c>
      <c r="L44" s="32" t="s">
        <v>15</v>
      </c>
      <c r="M44" s="101" t="s">
        <v>15</v>
      </c>
      <c r="N44" s="3"/>
      <c r="O44" s="4">
        <f t="shared" ref="O44:P48" si="34">IF(ISBLANK($C44),0,IF($B44="C",1,0))</f>
        <v>1</v>
      </c>
      <c r="P44" s="29">
        <f t="shared" si="34"/>
        <v>1</v>
      </c>
      <c r="Q44" s="29">
        <f t="shared" si="25"/>
        <v>0</v>
      </c>
      <c r="R44" s="29">
        <f t="shared" si="26"/>
        <v>0</v>
      </c>
      <c r="S44" s="29">
        <f t="shared" si="27"/>
        <v>0</v>
      </c>
      <c r="T44" s="11">
        <f t="shared" si="28"/>
        <v>2</v>
      </c>
      <c r="U44" s="4">
        <f t="shared" ref="U44:U49" si="35">IF($E44=16,$O44*CharDeclAttrSize16,IF($E44=128,$O44*CharDeclAttrSize128,0))</f>
        <v>19</v>
      </c>
      <c r="V44" s="29">
        <f t="shared" si="29"/>
        <v>2</v>
      </c>
      <c r="W44" s="29">
        <f t="shared" si="30"/>
        <v>0</v>
      </c>
      <c r="X44" s="31">
        <f t="shared" si="31"/>
        <v>21</v>
      </c>
      <c r="Y44" s="34">
        <f t="shared" si="32"/>
        <v>19</v>
      </c>
      <c r="Z44" s="34">
        <f t="shared" si="33"/>
        <v>0</v>
      </c>
      <c r="AA44" s="34">
        <f t="shared" ref="AA44:AA49" si="36">3*Q44</f>
        <v>0</v>
      </c>
    </row>
    <row r="45" spans="1:27" x14ac:dyDescent="0.35">
      <c r="A45" s="8"/>
      <c r="B45" s="17" t="s">
        <v>17</v>
      </c>
      <c r="C45" s="28" t="s">
        <v>60</v>
      </c>
      <c r="D45" s="26">
        <v>8</v>
      </c>
      <c r="E45" s="29">
        <v>128</v>
      </c>
      <c r="F45" s="5" t="s">
        <v>15</v>
      </c>
      <c r="G45" s="7" t="s">
        <v>15</v>
      </c>
      <c r="H45" s="7" t="s">
        <v>15</v>
      </c>
      <c r="I45" s="32" t="s">
        <v>15</v>
      </c>
      <c r="J45" s="37" t="s">
        <v>15</v>
      </c>
      <c r="K45" s="37" t="s">
        <v>27</v>
      </c>
      <c r="L45" s="32" t="s">
        <v>15</v>
      </c>
      <c r="M45" s="101" t="s">
        <v>15</v>
      </c>
      <c r="N45" s="3"/>
      <c r="O45" s="4">
        <f>IF(ISBLANK($C45),0,IF($B45="C",1,0))</f>
        <v>1</v>
      </c>
      <c r="P45" s="29">
        <f>IF(ISBLANK($C45),0,IF($B45="C",1,0))</f>
        <v>1</v>
      </c>
      <c r="Q45" s="29">
        <f t="shared" si="25"/>
        <v>0</v>
      </c>
      <c r="R45" s="29">
        <f t="shared" si="26"/>
        <v>0</v>
      </c>
      <c r="S45" s="29">
        <f t="shared" si="27"/>
        <v>0</v>
      </c>
      <c r="T45" s="11">
        <f t="shared" si="28"/>
        <v>2</v>
      </c>
      <c r="U45" s="4">
        <f t="shared" si="35"/>
        <v>19</v>
      </c>
      <c r="V45" s="29">
        <f t="shared" si="29"/>
        <v>8</v>
      </c>
      <c r="W45" s="29">
        <f t="shared" si="30"/>
        <v>0</v>
      </c>
      <c r="X45" s="31">
        <f t="shared" si="31"/>
        <v>27</v>
      </c>
      <c r="Y45" s="34">
        <f t="shared" si="32"/>
        <v>19</v>
      </c>
      <c r="Z45" s="34">
        <f t="shared" si="33"/>
        <v>0</v>
      </c>
      <c r="AA45" s="34">
        <f t="shared" si="36"/>
        <v>0</v>
      </c>
    </row>
    <row r="46" spans="1:27" x14ac:dyDescent="0.35">
      <c r="A46" s="8"/>
      <c r="B46" s="17" t="s">
        <v>17</v>
      </c>
      <c r="C46" s="27" t="s">
        <v>61</v>
      </c>
      <c r="D46" s="25">
        <v>4</v>
      </c>
      <c r="E46" s="29">
        <v>128</v>
      </c>
      <c r="F46" s="5" t="s">
        <v>15</v>
      </c>
      <c r="G46" s="6" t="s">
        <v>27</v>
      </c>
      <c r="H46" s="6" t="s">
        <v>15</v>
      </c>
      <c r="I46" s="32" t="s">
        <v>15</v>
      </c>
      <c r="J46" s="37" t="s">
        <v>15</v>
      </c>
      <c r="K46" s="37" t="s">
        <v>27</v>
      </c>
      <c r="L46" s="32" t="s">
        <v>15</v>
      </c>
      <c r="M46" s="101" t="s">
        <v>15</v>
      </c>
      <c r="N46" s="3"/>
      <c r="O46" s="4">
        <f t="shared" si="34"/>
        <v>1</v>
      </c>
      <c r="P46" s="29">
        <f t="shared" si="34"/>
        <v>1</v>
      </c>
      <c r="Q46" s="29">
        <f t="shared" si="25"/>
        <v>1</v>
      </c>
      <c r="R46" s="29">
        <f t="shared" si="26"/>
        <v>0</v>
      </c>
      <c r="S46" s="29">
        <f t="shared" si="27"/>
        <v>0</v>
      </c>
      <c r="T46" s="11">
        <f t="shared" si="28"/>
        <v>3</v>
      </c>
      <c r="U46" s="4">
        <f t="shared" si="35"/>
        <v>19</v>
      </c>
      <c r="V46" s="29">
        <f t="shared" si="29"/>
        <v>4</v>
      </c>
      <c r="W46" s="29">
        <f t="shared" si="30"/>
        <v>2</v>
      </c>
      <c r="X46" s="31">
        <f t="shared" si="31"/>
        <v>25</v>
      </c>
      <c r="Y46" s="34">
        <f t="shared" si="32"/>
        <v>21</v>
      </c>
      <c r="Z46" s="34">
        <f t="shared" si="33"/>
        <v>3</v>
      </c>
      <c r="AA46" s="34">
        <f t="shared" si="36"/>
        <v>3</v>
      </c>
    </row>
    <row r="47" spans="1:27" x14ac:dyDescent="0.35">
      <c r="A47" s="8"/>
      <c r="B47" s="17" t="s">
        <v>17</v>
      </c>
      <c r="C47" s="28" t="s">
        <v>62</v>
      </c>
      <c r="D47" s="26">
        <v>4</v>
      </c>
      <c r="E47" s="29">
        <v>128</v>
      </c>
      <c r="F47" s="5" t="s">
        <v>15</v>
      </c>
      <c r="G47" s="7" t="s">
        <v>15</v>
      </c>
      <c r="H47" s="7" t="s">
        <v>15</v>
      </c>
      <c r="I47" s="32" t="s">
        <v>15</v>
      </c>
      <c r="J47" s="37" t="s">
        <v>15</v>
      </c>
      <c r="K47" s="37" t="s">
        <v>27</v>
      </c>
      <c r="L47" s="32" t="s">
        <v>15</v>
      </c>
      <c r="M47" s="101" t="s">
        <v>15</v>
      </c>
      <c r="N47" s="3"/>
      <c r="O47" s="4">
        <f>IF(ISBLANK($C47),0,IF($B47="C",1,0))</f>
        <v>1</v>
      </c>
      <c r="P47" s="29">
        <f>IF(ISBLANK($C47),0,IF($B47="C",1,0))</f>
        <v>1</v>
      </c>
      <c r="Q47" s="29">
        <f t="shared" si="25"/>
        <v>0</v>
      </c>
      <c r="R47" s="29">
        <f t="shared" si="26"/>
        <v>0</v>
      </c>
      <c r="S47" s="29">
        <f t="shared" si="27"/>
        <v>0</v>
      </c>
      <c r="T47" s="11">
        <f t="shared" si="28"/>
        <v>2</v>
      </c>
      <c r="U47" s="4">
        <f t="shared" si="35"/>
        <v>19</v>
      </c>
      <c r="V47" s="29">
        <f t="shared" si="29"/>
        <v>4</v>
      </c>
      <c r="W47" s="29">
        <f t="shared" si="30"/>
        <v>0</v>
      </c>
      <c r="X47" s="31">
        <f t="shared" si="31"/>
        <v>23</v>
      </c>
      <c r="Y47" s="34">
        <f t="shared" si="32"/>
        <v>19</v>
      </c>
      <c r="Z47" s="34">
        <f t="shared" si="33"/>
        <v>0</v>
      </c>
      <c r="AA47" s="34">
        <f t="shared" si="36"/>
        <v>0</v>
      </c>
    </row>
    <row r="48" spans="1:27" x14ac:dyDescent="0.35">
      <c r="A48" s="8"/>
      <c r="B48" s="17" t="s">
        <v>17</v>
      </c>
      <c r="C48" s="27" t="s">
        <v>63</v>
      </c>
      <c r="D48" s="25">
        <v>4</v>
      </c>
      <c r="E48" s="29">
        <v>128</v>
      </c>
      <c r="F48" s="5" t="s">
        <v>15</v>
      </c>
      <c r="G48" s="6" t="s">
        <v>15</v>
      </c>
      <c r="H48" s="6" t="s">
        <v>15</v>
      </c>
      <c r="I48" s="32" t="s">
        <v>27</v>
      </c>
      <c r="J48" s="37" t="s">
        <v>15</v>
      </c>
      <c r="K48" s="37" t="s">
        <v>15</v>
      </c>
      <c r="L48" s="32" t="s">
        <v>15</v>
      </c>
      <c r="M48" s="101" t="s">
        <v>15</v>
      </c>
      <c r="N48" s="3"/>
      <c r="O48" s="4">
        <f t="shared" si="34"/>
        <v>1</v>
      </c>
      <c r="P48" s="29">
        <f t="shared" si="34"/>
        <v>1</v>
      </c>
      <c r="Q48" s="29">
        <f t="shared" si="25"/>
        <v>0</v>
      </c>
      <c r="R48" s="29">
        <f t="shared" si="26"/>
        <v>0</v>
      </c>
      <c r="S48" s="29">
        <f t="shared" si="27"/>
        <v>0</v>
      </c>
      <c r="T48" s="11">
        <f t="shared" si="28"/>
        <v>2</v>
      </c>
      <c r="U48" s="4">
        <f t="shared" si="35"/>
        <v>19</v>
      </c>
      <c r="V48" s="29">
        <f t="shared" si="29"/>
        <v>4</v>
      </c>
      <c r="W48" s="29">
        <f t="shared" si="30"/>
        <v>0</v>
      </c>
      <c r="X48" s="31">
        <f t="shared" si="31"/>
        <v>23</v>
      </c>
      <c r="Y48" s="34">
        <f t="shared" si="32"/>
        <v>19</v>
      </c>
      <c r="Z48" s="34">
        <f t="shared" si="33"/>
        <v>0</v>
      </c>
      <c r="AA48" s="34">
        <f t="shared" si="36"/>
        <v>0</v>
      </c>
    </row>
    <row r="49" spans="1:27" x14ac:dyDescent="0.35">
      <c r="A49" s="8"/>
      <c r="B49" s="17" t="s">
        <v>17</v>
      </c>
      <c r="C49" s="28" t="s">
        <v>64</v>
      </c>
      <c r="D49" s="26">
        <v>4</v>
      </c>
      <c r="E49" s="29">
        <v>128</v>
      </c>
      <c r="F49" s="5" t="s">
        <v>15</v>
      </c>
      <c r="G49" s="7" t="s">
        <v>15</v>
      </c>
      <c r="H49" s="7" t="s">
        <v>15</v>
      </c>
      <c r="I49" s="32" t="s">
        <v>27</v>
      </c>
      <c r="J49" s="37" t="s">
        <v>15</v>
      </c>
      <c r="K49" s="37" t="s">
        <v>15</v>
      </c>
      <c r="L49" s="32" t="s">
        <v>15</v>
      </c>
      <c r="M49" s="101" t="s">
        <v>15</v>
      </c>
      <c r="N49" s="3"/>
      <c r="O49" s="4">
        <f>IF(ISBLANK($C49),0,IF($B49="C",1,0))</f>
        <v>1</v>
      </c>
      <c r="P49" s="29">
        <f>IF(ISBLANK($C49),0,IF($B49="C",1,0))</f>
        <v>1</v>
      </c>
      <c r="Q49" s="29">
        <f t="shared" si="25"/>
        <v>0</v>
      </c>
      <c r="R49" s="29">
        <f t="shared" si="26"/>
        <v>0</v>
      </c>
      <c r="S49" s="29">
        <f t="shared" si="27"/>
        <v>0</v>
      </c>
      <c r="T49" s="11">
        <f t="shared" si="28"/>
        <v>2</v>
      </c>
      <c r="U49" s="4">
        <f t="shared" si="35"/>
        <v>19</v>
      </c>
      <c r="V49" s="29">
        <f t="shared" si="29"/>
        <v>4</v>
      </c>
      <c r="W49" s="29">
        <f t="shared" si="30"/>
        <v>0</v>
      </c>
      <c r="X49" s="31">
        <f t="shared" si="31"/>
        <v>23</v>
      </c>
      <c r="Y49" s="34">
        <f t="shared" si="32"/>
        <v>19</v>
      </c>
      <c r="Z49" s="34">
        <f t="shared" si="33"/>
        <v>0</v>
      </c>
      <c r="AA49" s="34">
        <f t="shared" si="36"/>
        <v>0</v>
      </c>
    </row>
    <row r="50" spans="1:27" ht="15.5" x14ac:dyDescent="0.35">
      <c r="A50" s="159"/>
      <c r="B50" s="160"/>
      <c r="C50" s="161"/>
      <c r="D50" s="162">
        <f>SUM(D42:D49)</f>
        <v>27</v>
      </c>
      <c r="E50" s="163"/>
      <c r="F50" s="164"/>
      <c r="G50" s="165"/>
      <c r="H50" s="165"/>
      <c r="I50" s="165"/>
      <c r="J50" s="165"/>
      <c r="K50" s="165"/>
      <c r="L50" s="166"/>
      <c r="M50" s="166"/>
      <c r="N50" s="167"/>
      <c r="O50" s="168"/>
      <c r="P50" s="169"/>
      <c r="Q50" s="167"/>
      <c r="R50" s="167"/>
      <c r="S50" s="167"/>
      <c r="T50" s="170">
        <f>SUM(T42:T49)</f>
        <v>16</v>
      </c>
      <c r="U50" s="171">
        <f>SUM(U42:U49)</f>
        <v>133</v>
      </c>
      <c r="V50" s="172">
        <f>SUM(V42:V49)</f>
        <v>27</v>
      </c>
      <c r="W50" s="167">
        <f>SUM(W42:W49)</f>
        <v>4</v>
      </c>
      <c r="X50" s="173">
        <f>SUM(X42:X49)</f>
        <v>164</v>
      </c>
      <c r="Y50" s="174"/>
      <c r="Z50" s="174"/>
      <c r="AA50" s="174"/>
    </row>
    <row r="51" spans="1:27" x14ac:dyDescent="0.35">
      <c r="A51" s="100" t="s">
        <v>56</v>
      </c>
      <c r="B51" s="77" t="s">
        <v>20</v>
      </c>
      <c r="C51" s="90"/>
      <c r="D51" s="90"/>
      <c r="E51" s="91">
        <v>128</v>
      </c>
      <c r="F51" s="80" t="s">
        <v>16</v>
      </c>
      <c r="G51" s="81" t="s">
        <v>19</v>
      </c>
      <c r="H51" s="82" t="s">
        <v>18</v>
      </c>
      <c r="I51" s="83" t="s">
        <v>66</v>
      </c>
      <c r="J51" s="84" t="s">
        <v>67</v>
      </c>
      <c r="K51" s="85" t="s">
        <v>68</v>
      </c>
      <c r="L51" s="84" t="s">
        <v>69</v>
      </c>
      <c r="M51" s="84" t="s">
        <v>70</v>
      </c>
      <c r="N51" s="102">
        <f>IF(B51="S",1,"")</f>
        <v>1</v>
      </c>
      <c r="O51" s="92"/>
      <c r="P51" s="93"/>
      <c r="Q51" s="93"/>
      <c r="R51" s="93"/>
      <c r="S51" s="93"/>
      <c r="T51" s="94"/>
      <c r="U51" s="92"/>
      <c r="V51" s="93"/>
      <c r="W51" s="93"/>
      <c r="X51" s="93"/>
      <c r="Y51" s="95">
        <f>IF($E51=16,$N51*CharDeclAttrSize16,IF($E51=128,$N51*CharDeclAttrSize128,0))</f>
        <v>19</v>
      </c>
      <c r="Z51" s="97"/>
      <c r="AA51" s="96"/>
    </row>
    <row r="52" spans="1:27" x14ac:dyDescent="0.35">
      <c r="A52" s="8"/>
      <c r="B52" s="17" t="s">
        <v>17</v>
      </c>
      <c r="C52" s="28" t="s">
        <v>58</v>
      </c>
      <c r="D52" s="25">
        <v>2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15</v>
      </c>
      <c r="J52" s="6" t="s">
        <v>15</v>
      </c>
      <c r="K52" s="6" t="s">
        <v>27</v>
      </c>
      <c r="L52" s="6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ref="Q52:Q56" si="37">IF($B52="C",(IF(CONCATENATE($G52,$H52)="--", 0, 1)))</f>
        <v>0</v>
      </c>
      <c r="R52" s="29">
        <f t="shared" ref="R52:R56" si="38">IF($B52="C",IF($F52="-",0,1))</f>
        <v>0</v>
      </c>
      <c r="S52" s="29">
        <f t="shared" ref="S52:S56" si="39">IF($B52="C",IF($M52="-",0,1))</f>
        <v>0</v>
      </c>
      <c r="T52" s="11">
        <f t="shared" ref="T52:T56" si="40">SUM(O52:S52)</f>
        <v>2</v>
      </c>
      <c r="U52" s="4">
        <f>IF($E52=16,$O52*CharDeclAttrSize16,IF($E52=128,$O52*CharDeclAttrSize128,0))</f>
        <v>19</v>
      </c>
      <c r="V52" s="29">
        <f>P52*D52</f>
        <v>2</v>
      </c>
      <c r="W52" s="29">
        <f>IF($B52="C",(IF(CONCATENATE($G52,$H52)="--", 0, 2*LSM)+IF($F52="-", 0, 2)+IF($M52="-", 0, 2)))</f>
        <v>0</v>
      </c>
      <c r="X52" s="31">
        <f>SUM(U52:W52)</f>
        <v>21</v>
      </c>
      <c r="Y52" s="34">
        <f>SUM(U52+2*Q52)</f>
        <v>19</v>
      </c>
      <c r="Z52" s="34">
        <f t="shared" ref="Z52:Z56" si="41">3*Q52</f>
        <v>0</v>
      </c>
      <c r="AA52" s="34">
        <f>3*Q52</f>
        <v>0</v>
      </c>
    </row>
    <row r="53" spans="1:27" x14ac:dyDescent="0.35">
      <c r="A53" s="8"/>
      <c r="B53" s="17" t="s">
        <v>17</v>
      </c>
      <c r="C53" s="27" t="s">
        <v>59</v>
      </c>
      <c r="D53" s="26">
        <v>4</v>
      </c>
      <c r="E53" s="29">
        <v>128</v>
      </c>
      <c r="F53" s="5" t="s">
        <v>15</v>
      </c>
      <c r="G53" s="6" t="s">
        <v>15</v>
      </c>
      <c r="H53" s="6" t="s">
        <v>15</v>
      </c>
      <c r="I53" s="32" t="s">
        <v>15</v>
      </c>
      <c r="J53" s="6" t="s">
        <v>15</v>
      </c>
      <c r="K53" s="6" t="s">
        <v>27</v>
      </c>
      <c r="L53" s="6" t="s">
        <v>15</v>
      </c>
      <c r="M53" s="101" t="s">
        <v>15</v>
      </c>
      <c r="N53" s="3"/>
      <c r="O53" s="4">
        <f t="shared" ref="O53:P55" si="42">IF(ISBLANK($C53),0,IF($B53="C",1,0))</f>
        <v>1</v>
      </c>
      <c r="P53" s="29">
        <f t="shared" si="42"/>
        <v>1</v>
      </c>
      <c r="Q53" s="29">
        <f t="shared" si="37"/>
        <v>0</v>
      </c>
      <c r="R53" s="29">
        <f t="shared" si="38"/>
        <v>0</v>
      </c>
      <c r="S53" s="29">
        <f t="shared" si="39"/>
        <v>0</v>
      </c>
      <c r="T53" s="11">
        <f t="shared" si="40"/>
        <v>2</v>
      </c>
      <c r="U53" s="4">
        <f>IF($E53=16,$O53*CharDeclAttrSize16,IF($E53=128,$O53*CharDeclAttrSize128,0))</f>
        <v>19</v>
      </c>
      <c r="V53" s="29">
        <f>P53*D53</f>
        <v>4</v>
      </c>
      <c r="W53" s="29">
        <f>IF($B53="C",(IF(CONCATENATE($G53,$H53)="--", 0, 2*LSM)+IF($F53="-", 0, 2)+IF($M53="-", 0, 2)))</f>
        <v>0</v>
      </c>
      <c r="X53" s="31">
        <f>SUM(U53:W53)</f>
        <v>23</v>
      </c>
      <c r="Y53" s="34">
        <f>SUM(U53+2*Q53)</f>
        <v>19</v>
      </c>
      <c r="Z53" s="34">
        <f t="shared" si="41"/>
        <v>0</v>
      </c>
      <c r="AA53" s="34">
        <f t="shared" ref="AA53:AA56" si="43">3*Q53</f>
        <v>0</v>
      </c>
    </row>
    <row r="54" spans="1:27" x14ac:dyDescent="0.35">
      <c r="A54" s="8"/>
      <c r="B54" s="17" t="s">
        <v>17</v>
      </c>
      <c r="C54" s="28" t="s">
        <v>60</v>
      </c>
      <c r="D54" s="25">
        <v>3</v>
      </c>
      <c r="E54" s="29">
        <v>128</v>
      </c>
      <c r="F54" s="5" t="s">
        <v>15</v>
      </c>
      <c r="G54" s="7" t="s">
        <v>15</v>
      </c>
      <c r="H54" s="7" t="s">
        <v>15</v>
      </c>
      <c r="I54" s="32" t="s">
        <v>15</v>
      </c>
      <c r="J54" s="6" t="s">
        <v>15</v>
      </c>
      <c r="K54" s="6" t="s">
        <v>27</v>
      </c>
      <c r="L54" s="6" t="s">
        <v>15</v>
      </c>
      <c r="M54" s="101" t="s">
        <v>15</v>
      </c>
      <c r="N54" s="3"/>
      <c r="O54" s="4">
        <f>IF(ISBLANK($C54),0,IF($B54="C",1,0))</f>
        <v>1</v>
      </c>
      <c r="P54" s="29">
        <f>IF(ISBLANK($C54),0,IF($B54="C",1,0))</f>
        <v>1</v>
      </c>
      <c r="Q54" s="29">
        <f t="shared" si="37"/>
        <v>0</v>
      </c>
      <c r="R54" s="29">
        <f t="shared" si="38"/>
        <v>0</v>
      </c>
      <c r="S54" s="29">
        <f t="shared" si="39"/>
        <v>0</v>
      </c>
      <c r="T54" s="11">
        <f t="shared" si="40"/>
        <v>2</v>
      </c>
      <c r="U54" s="4">
        <f>IF($E54=16,$O54*CharDeclAttrSize16,IF($E54=128,$O54*CharDeclAttrSize128,0))</f>
        <v>19</v>
      </c>
      <c r="V54" s="29">
        <f>P54*D54</f>
        <v>3</v>
      </c>
      <c r="W54" s="29">
        <f>IF($B54="C",(IF(CONCATENATE($G54,$H54)="--", 0, 2*LSM)+IF($F54="-", 0, 2)+IF($M54="-", 0, 2)))</f>
        <v>0</v>
      </c>
      <c r="X54" s="31">
        <f>SUM(U54:W54)</f>
        <v>22</v>
      </c>
      <c r="Y54" s="34">
        <f>SUM(U54+2*Q54)</f>
        <v>19</v>
      </c>
      <c r="Z54" s="34">
        <f t="shared" si="41"/>
        <v>0</v>
      </c>
      <c r="AA54" s="34">
        <f t="shared" si="43"/>
        <v>0</v>
      </c>
    </row>
    <row r="55" spans="1:27" x14ac:dyDescent="0.35">
      <c r="A55" s="8"/>
      <c r="B55" s="17" t="s">
        <v>17</v>
      </c>
      <c r="C55" s="27" t="s">
        <v>61</v>
      </c>
      <c r="D55" s="26">
        <v>3</v>
      </c>
      <c r="E55" s="29">
        <v>128</v>
      </c>
      <c r="F55" s="5" t="s">
        <v>15</v>
      </c>
      <c r="G55" s="6" t="s">
        <v>15</v>
      </c>
      <c r="H55" s="6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 t="shared" si="42"/>
        <v>1</v>
      </c>
      <c r="P55" s="29">
        <f t="shared" si="42"/>
        <v>1</v>
      </c>
      <c r="Q55" s="29">
        <f t="shared" si="37"/>
        <v>0</v>
      </c>
      <c r="R55" s="29">
        <f t="shared" si="38"/>
        <v>0</v>
      </c>
      <c r="S55" s="29">
        <f t="shared" si="39"/>
        <v>0</v>
      </c>
      <c r="T55" s="11">
        <f t="shared" si="40"/>
        <v>2</v>
      </c>
      <c r="U55" s="4">
        <f>IF($E55=16,$O55*CharDeclAttrSize16,IF($E55=128,$O55*CharDeclAttrSize128,0))</f>
        <v>19</v>
      </c>
      <c r="V55" s="29">
        <f>P55*D55</f>
        <v>3</v>
      </c>
      <c r="W55" s="29">
        <f>IF($B55="C",(IF(CONCATENATE($G55,$H55)="--", 0, 2*LSM)+IF($F55="-", 0, 2)+IF($M55="-", 0, 2)))</f>
        <v>0</v>
      </c>
      <c r="X55" s="31">
        <f>SUM(U55:W55)</f>
        <v>22</v>
      </c>
      <c r="Y55" s="34">
        <f>SUM(U55+2*Q55)</f>
        <v>19</v>
      </c>
      <c r="Z55" s="34">
        <f t="shared" si="41"/>
        <v>0</v>
      </c>
      <c r="AA55" s="34">
        <f t="shared" si="43"/>
        <v>0</v>
      </c>
    </row>
    <row r="56" spans="1:27" x14ac:dyDescent="0.35">
      <c r="A56" s="8"/>
      <c r="B56" s="17" t="s">
        <v>17</v>
      </c>
      <c r="C56" s="28" t="s">
        <v>62</v>
      </c>
      <c r="D56" s="25">
        <v>3</v>
      </c>
      <c r="E56" s="29">
        <v>128</v>
      </c>
      <c r="F56" s="5" t="s">
        <v>15</v>
      </c>
      <c r="G56" s="7" t="s">
        <v>15</v>
      </c>
      <c r="H56" s="7" t="s">
        <v>15</v>
      </c>
      <c r="I56" s="32" t="s">
        <v>15</v>
      </c>
      <c r="J56" s="6" t="s">
        <v>15</v>
      </c>
      <c r="K56" s="6" t="s">
        <v>15</v>
      </c>
      <c r="L56" s="6" t="s">
        <v>15</v>
      </c>
      <c r="M56" s="101" t="s">
        <v>15</v>
      </c>
      <c r="N56" s="3"/>
      <c r="O56" s="4">
        <f>IF(ISBLANK($C56),0,IF($B56="C",1,0))</f>
        <v>1</v>
      </c>
      <c r="P56" s="29">
        <f>IF(ISBLANK($C56),0,IF($B56="C",1,0))</f>
        <v>1</v>
      </c>
      <c r="Q56" s="29">
        <f t="shared" si="37"/>
        <v>0</v>
      </c>
      <c r="R56" s="29">
        <f t="shared" si="38"/>
        <v>0</v>
      </c>
      <c r="S56" s="29">
        <f t="shared" si="39"/>
        <v>0</v>
      </c>
      <c r="T56" s="11">
        <f t="shared" si="40"/>
        <v>2</v>
      </c>
      <c r="U56" s="4">
        <f>IF($E56=16,$O56*CharDeclAttrSize16,IF($E56=128,$O56*CharDeclAttrSize128,0))</f>
        <v>19</v>
      </c>
      <c r="V56" s="29">
        <f>P56*D56</f>
        <v>3</v>
      </c>
      <c r="W56" s="29">
        <f>IF($B56="C",(IF(CONCATENATE($G56,$H56)="--", 0, 2*LSM)+IF($F56="-", 0, 2)+IF($M56="-", 0, 2)))</f>
        <v>0</v>
      </c>
      <c r="X56" s="31">
        <f>SUM(U56:W56)</f>
        <v>22</v>
      </c>
      <c r="Y56" s="34">
        <f>SUM(U56+2*Q56)</f>
        <v>19</v>
      </c>
      <c r="Z56" s="34">
        <f t="shared" si="41"/>
        <v>0</v>
      </c>
      <c r="AA56" s="34">
        <f t="shared" si="43"/>
        <v>0</v>
      </c>
    </row>
    <row r="57" spans="1:27" ht="15.5" x14ac:dyDescent="0.35">
      <c r="A57" s="159"/>
      <c r="B57" s="160"/>
      <c r="C57" s="161"/>
      <c r="D57" s="162">
        <f>SUM(D52:D56)</f>
        <v>15</v>
      </c>
      <c r="E57" s="163"/>
      <c r="F57" s="164"/>
      <c r="G57" s="165"/>
      <c r="H57" s="165"/>
      <c r="I57" s="165"/>
      <c r="J57" s="165"/>
      <c r="K57" s="165"/>
      <c r="L57" s="165"/>
      <c r="M57" s="166"/>
      <c r="N57" s="167"/>
      <c r="O57" s="168"/>
      <c r="P57" s="169"/>
      <c r="Q57" s="167"/>
      <c r="R57" s="167"/>
      <c r="S57" s="167"/>
      <c r="T57" s="170">
        <f>SUM(T52:T56)</f>
        <v>10</v>
      </c>
      <c r="U57" s="171">
        <f>SUM(U52:U56)</f>
        <v>95</v>
      </c>
      <c r="V57" s="172">
        <f>SUM(V52:V56)</f>
        <v>15</v>
      </c>
      <c r="W57" s="167">
        <f>SUM(W52:W56)</f>
        <v>0</v>
      </c>
      <c r="X57" s="173">
        <f>SUM(X52:X56)</f>
        <v>110</v>
      </c>
      <c r="Y57" s="174"/>
      <c r="Z57" s="174"/>
      <c r="AA57" s="174"/>
    </row>
    <row r="58" spans="1:27" x14ac:dyDescent="0.35">
      <c r="A58" s="100" t="s">
        <v>57</v>
      </c>
      <c r="B58" s="77" t="s">
        <v>20</v>
      </c>
      <c r="C58" s="90"/>
      <c r="D58" s="90"/>
      <c r="E58" s="91">
        <v>128</v>
      </c>
      <c r="F58" s="80" t="s">
        <v>16</v>
      </c>
      <c r="G58" s="81" t="s">
        <v>19</v>
      </c>
      <c r="H58" s="82" t="s">
        <v>18</v>
      </c>
      <c r="I58" s="83" t="s">
        <v>66</v>
      </c>
      <c r="J58" s="84" t="s">
        <v>67</v>
      </c>
      <c r="K58" s="85" t="s">
        <v>68</v>
      </c>
      <c r="L58" s="84" t="s">
        <v>69</v>
      </c>
      <c r="M58" s="84" t="s">
        <v>70</v>
      </c>
      <c r="N58" s="102">
        <f>IF(B58="S",1,"")</f>
        <v>1</v>
      </c>
      <c r="O58" s="92"/>
      <c r="P58" s="93"/>
      <c r="Q58" s="93"/>
      <c r="R58" s="93"/>
      <c r="S58" s="93"/>
      <c r="T58" s="94"/>
      <c r="U58" s="92"/>
      <c r="V58" s="93"/>
      <c r="W58" s="93"/>
      <c r="X58" s="93"/>
      <c r="Y58" s="95">
        <f>IF($E58=16,$N58*CharDeclAttrSize16,IF($E58=128,$N58*CharDeclAttrSize128,0))</f>
        <v>19</v>
      </c>
      <c r="Z58" s="97"/>
      <c r="AA58" s="96"/>
    </row>
    <row r="59" spans="1:27" x14ac:dyDescent="0.35">
      <c r="A59" s="8"/>
      <c r="B59" s="17" t="s">
        <v>17</v>
      </c>
      <c r="C59" s="28" t="s">
        <v>58</v>
      </c>
      <c r="D59" s="25">
        <v>20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27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ref="Q59:Q63" si="44">IF($B59="C",(IF(CONCATENATE($G59,$H59)="--", 0, 1)))</f>
        <v>0</v>
      </c>
      <c r="R59" s="29">
        <f t="shared" ref="R59:R63" si="45">IF($B59="C",IF($F59="-",0,1))</f>
        <v>0</v>
      </c>
      <c r="S59" s="29">
        <f t="shared" ref="S59:S63" si="46">IF($B59="C",IF($M59="-",0,1))</f>
        <v>0</v>
      </c>
      <c r="T59" s="11">
        <f t="shared" ref="T59:T63" si="47">SUM(O59:S59)</f>
        <v>2</v>
      </c>
      <c r="U59" s="4">
        <f>IF($E59=16,$O59*CharDeclAttrSize16,IF($E59=128,$O59*CharDeclAttrSize128,0))</f>
        <v>19</v>
      </c>
      <c r="V59" s="29">
        <f>P59*D59</f>
        <v>20</v>
      </c>
      <c r="W59" s="29">
        <f>IF($B59="C",(IF(CONCATENATE($G59,$H59)="--", 0, 2*LSM)+IF($F59="-", 0, 2)+IF($M59="-", 0, 2)))</f>
        <v>0</v>
      </c>
      <c r="X59" s="31">
        <f>SUM(U59:W59)</f>
        <v>39</v>
      </c>
      <c r="Y59" s="34">
        <f>SUM(U59+2*Q59)</f>
        <v>19</v>
      </c>
      <c r="Z59" s="34">
        <f t="shared" ref="Z59:Z63" si="48">3*Q59</f>
        <v>0</v>
      </c>
      <c r="AA59" s="34">
        <f>3*Q59</f>
        <v>0</v>
      </c>
    </row>
    <row r="60" spans="1:27" x14ac:dyDescent="0.35">
      <c r="A60" s="8"/>
      <c r="B60" s="17" t="s">
        <v>17</v>
      </c>
      <c r="C60" s="27" t="s">
        <v>59</v>
      </c>
      <c r="D60" s="26">
        <v>1</v>
      </c>
      <c r="E60" s="29">
        <v>128</v>
      </c>
      <c r="F60" s="5" t="s">
        <v>15</v>
      </c>
      <c r="G60" s="6" t="s">
        <v>27</v>
      </c>
      <c r="H60" s="6" t="s">
        <v>15</v>
      </c>
      <c r="I60" s="32" t="s">
        <v>15</v>
      </c>
      <c r="J60" s="6" t="s">
        <v>27</v>
      </c>
      <c r="K60" s="6" t="s">
        <v>15</v>
      </c>
      <c r="L60" s="6" t="s">
        <v>15</v>
      </c>
      <c r="M60" s="101" t="s">
        <v>15</v>
      </c>
      <c r="N60" s="3"/>
      <c r="O60" s="4">
        <f t="shared" ref="O60:P62" si="49">IF(ISBLANK($C60),0,IF($B60="C",1,0))</f>
        <v>1</v>
      </c>
      <c r="P60" s="29">
        <f t="shared" si="49"/>
        <v>1</v>
      </c>
      <c r="Q60" s="29">
        <f t="shared" si="44"/>
        <v>1</v>
      </c>
      <c r="R60" s="29">
        <f t="shared" si="45"/>
        <v>0</v>
      </c>
      <c r="S60" s="29">
        <f t="shared" si="46"/>
        <v>0</v>
      </c>
      <c r="T60" s="11">
        <f t="shared" si="47"/>
        <v>3</v>
      </c>
      <c r="U60" s="4">
        <f>IF($E60=16,$O60*CharDeclAttrSize16,IF($E60=128,$O60*CharDeclAttrSize128,0))</f>
        <v>19</v>
      </c>
      <c r="V60" s="29">
        <f>P60*D60</f>
        <v>1</v>
      </c>
      <c r="W60" s="29">
        <f>IF($B60="C",(IF(CONCATENATE($G60,$H60)="--", 0, 2*LSM)+IF($F60="-", 0, 2)+IF($M60="-", 0, 2)))</f>
        <v>2</v>
      </c>
      <c r="X60" s="31">
        <f>SUM(U60:W60)</f>
        <v>22</v>
      </c>
      <c r="Y60" s="34">
        <f>SUM(U60+2*Q60)</f>
        <v>21</v>
      </c>
      <c r="Z60" s="34">
        <f t="shared" si="48"/>
        <v>3</v>
      </c>
      <c r="AA60" s="34">
        <f t="shared" ref="AA60:AA63" si="50">3*Q60</f>
        <v>3</v>
      </c>
    </row>
    <row r="61" spans="1:27" x14ac:dyDescent="0.35">
      <c r="A61" s="8"/>
      <c r="B61" s="17" t="s">
        <v>17</v>
      </c>
      <c r="C61" s="28" t="s">
        <v>60</v>
      </c>
      <c r="D61" s="25">
        <v>20</v>
      </c>
      <c r="E61" s="29">
        <v>128</v>
      </c>
      <c r="F61" s="5" t="s">
        <v>15</v>
      </c>
      <c r="G61" s="6" t="s">
        <v>27</v>
      </c>
      <c r="H61" s="7" t="s">
        <v>15</v>
      </c>
      <c r="I61" s="32" t="s">
        <v>15</v>
      </c>
      <c r="J61" s="6" t="s">
        <v>27</v>
      </c>
      <c r="K61" s="6" t="s">
        <v>15</v>
      </c>
      <c r="L61" s="6" t="s">
        <v>15</v>
      </c>
      <c r="M61" s="101" t="s">
        <v>15</v>
      </c>
      <c r="N61" s="3"/>
      <c r="O61" s="4">
        <f>IF(ISBLANK($C61),0,IF($B61="C",1,0))</f>
        <v>1</v>
      </c>
      <c r="P61" s="29">
        <f>IF(ISBLANK($C61),0,IF($B61="C",1,0))</f>
        <v>1</v>
      </c>
      <c r="Q61" s="29">
        <f t="shared" si="44"/>
        <v>1</v>
      </c>
      <c r="R61" s="29">
        <f t="shared" si="45"/>
        <v>0</v>
      </c>
      <c r="S61" s="29">
        <f t="shared" si="46"/>
        <v>0</v>
      </c>
      <c r="T61" s="11">
        <f t="shared" si="47"/>
        <v>3</v>
      </c>
      <c r="U61" s="4">
        <f>IF($E61=16,$O61*CharDeclAttrSize16,IF($E61=128,$O61*CharDeclAttrSize128,0))</f>
        <v>19</v>
      </c>
      <c r="V61" s="29">
        <f>P61*D61</f>
        <v>20</v>
      </c>
      <c r="W61" s="29">
        <f>IF($B61="C",(IF(CONCATENATE($G61,$H61)="--", 0, 2*LSM)+IF($F61="-", 0, 2)+IF($M61="-", 0, 2)))</f>
        <v>2</v>
      </c>
      <c r="X61" s="31">
        <f>SUM(U61:W61)</f>
        <v>41</v>
      </c>
      <c r="Y61" s="34">
        <f>SUM(U61+2*Q61)</f>
        <v>21</v>
      </c>
      <c r="Z61" s="34">
        <f t="shared" si="48"/>
        <v>3</v>
      </c>
      <c r="AA61" s="34">
        <f t="shared" si="50"/>
        <v>3</v>
      </c>
    </row>
    <row r="62" spans="1:27" x14ac:dyDescent="0.35">
      <c r="A62" s="8"/>
      <c r="B62" s="17" t="s">
        <v>17</v>
      </c>
      <c r="C62" s="27" t="s">
        <v>61</v>
      </c>
      <c r="D62" s="26">
        <v>1</v>
      </c>
      <c r="E62" s="29">
        <v>128</v>
      </c>
      <c r="F62" s="5" t="s">
        <v>15</v>
      </c>
      <c r="G62" s="6" t="s">
        <v>27</v>
      </c>
      <c r="H62" s="6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 t="shared" si="49"/>
        <v>1</v>
      </c>
      <c r="P62" s="29">
        <f t="shared" si="49"/>
        <v>1</v>
      </c>
      <c r="Q62" s="29">
        <f t="shared" si="44"/>
        <v>1</v>
      </c>
      <c r="R62" s="29">
        <f t="shared" si="45"/>
        <v>0</v>
      </c>
      <c r="S62" s="29">
        <f t="shared" si="46"/>
        <v>0</v>
      </c>
      <c r="T62" s="11">
        <f t="shared" si="47"/>
        <v>3</v>
      </c>
      <c r="U62" s="4">
        <f>IF($E62=16,$O62*CharDeclAttrSize16,IF($E62=128,$O62*CharDeclAttrSize128,0))</f>
        <v>19</v>
      </c>
      <c r="V62" s="29">
        <f>P62*D62</f>
        <v>1</v>
      </c>
      <c r="W62" s="29">
        <f>IF($B62="C",(IF(CONCATENATE($G62,$H62)="--", 0, 2*LSM)+IF($F62="-", 0, 2)+IF($M62="-", 0, 2)))</f>
        <v>2</v>
      </c>
      <c r="X62" s="31">
        <f>SUM(U62:W62)</f>
        <v>22</v>
      </c>
      <c r="Y62" s="34">
        <f>SUM(U62+2*Q62)</f>
        <v>21</v>
      </c>
      <c r="Z62" s="34">
        <f t="shared" si="48"/>
        <v>3</v>
      </c>
      <c r="AA62" s="34">
        <f t="shared" si="50"/>
        <v>3</v>
      </c>
    </row>
    <row r="63" spans="1:27" x14ac:dyDescent="0.35">
      <c r="A63" s="8"/>
      <c r="B63" s="17" t="s">
        <v>17</v>
      </c>
      <c r="C63" s="28" t="s">
        <v>62</v>
      </c>
      <c r="D63" s="25">
        <v>3</v>
      </c>
      <c r="E63" s="29">
        <v>128</v>
      </c>
      <c r="F63" s="5" t="s">
        <v>15</v>
      </c>
      <c r="G63" s="7" t="s">
        <v>15</v>
      </c>
      <c r="H63" s="7" t="s">
        <v>15</v>
      </c>
      <c r="I63" s="32" t="s">
        <v>15</v>
      </c>
      <c r="J63" s="6" t="s">
        <v>15</v>
      </c>
      <c r="K63" s="6" t="s">
        <v>27</v>
      </c>
      <c r="L63" s="6" t="s">
        <v>15</v>
      </c>
      <c r="M63" s="101" t="s">
        <v>15</v>
      </c>
      <c r="N63" s="3"/>
      <c r="O63" s="4">
        <f>IF(ISBLANK($C63),0,IF($B63="C",1,0))</f>
        <v>1</v>
      </c>
      <c r="P63" s="29">
        <f>IF(ISBLANK($C63),0,IF($B63="C",1,0))</f>
        <v>1</v>
      </c>
      <c r="Q63" s="29">
        <f t="shared" si="44"/>
        <v>0</v>
      </c>
      <c r="R63" s="29">
        <f t="shared" si="45"/>
        <v>0</v>
      </c>
      <c r="S63" s="29">
        <f t="shared" si="46"/>
        <v>0</v>
      </c>
      <c r="T63" s="11">
        <f t="shared" si="47"/>
        <v>2</v>
      </c>
      <c r="U63" s="4">
        <f>IF($E63=16,$O63*CharDeclAttrSize16,IF($E63=128,$O63*CharDeclAttrSize128,0))</f>
        <v>19</v>
      </c>
      <c r="V63" s="29">
        <f>P63*D63</f>
        <v>3</v>
      </c>
      <c r="W63" s="29">
        <f>IF($B63="C",(IF(CONCATENATE($G63,$H63)="--", 0, 2*LSM)+IF($F63="-", 0, 2)+IF($M63="-", 0, 2)))</f>
        <v>0</v>
      </c>
      <c r="X63" s="31">
        <f>SUM(U63:W63)</f>
        <v>22</v>
      </c>
      <c r="Y63" s="34">
        <f>SUM(U63+2*Q63)</f>
        <v>19</v>
      </c>
      <c r="Z63" s="34">
        <f t="shared" si="48"/>
        <v>0</v>
      </c>
      <c r="AA63" s="34">
        <f t="shared" si="50"/>
        <v>0</v>
      </c>
    </row>
    <row r="64" spans="1:27" ht="16" thickBot="1" x14ac:dyDescent="0.4">
      <c r="A64" s="159"/>
      <c r="B64" s="160"/>
      <c r="C64" s="161"/>
      <c r="D64" s="162">
        <f>SUM(D59:D63)</f>
        <v>45</v>
      </c>
      <c r="E64" s="163"/>
      <c r="F64" s="164"/>
      <c r="G64" s="165"/>
      <c r="H64" s="165"/>
      <c r="I64" s="165"/>
      <c r="J64" s="175"/>
      <c r="K64" s="165"/>
      <c r="L64" s="165"/>
      <c r="M64" s="166"/>
      <c r="N64" s="167"/>
      <c r="O64" s="168"/>
      <c r="P64" s="169"/>
      <c r="Q64" s="167"/>
      <c r="R64" s="167"/>
      <c r="S64" s="167"/>
      <c r="T64" s="170">
        <f>SUM(T59:T63)</f>
        <v>13</v>
      </c>
      <c r="U64" s="171">
        <f>SUM(U59:U63)</f>
        <v>95</v>
      </c>
      <c r="V64" s="172">
        <f>SUM(V59:V63)</f>
        <v>45</v>
      </c>
      <c r="W64" s="167">
        <f>SUM(W59:W63)</f>
        <v>6</v>
      </c>
      <c r="X64" s="173">
        <f>SUM(X59:X63)</f>
        <v>146</v>
      </c>
      <c r="Y64" s="173"/>
      <c r="Z64" s="173"/>
      <c r="AA64" s="174"/>
    </row>
    <row r="65" spans="1:27" ht="15" thickBot="1" x14ac:dyDescent="0.4">
      <c r="F65" s="29"/>
      <c r="G65" s="29"/>
      <c r="H65" s="29"/>
      <c r="I65" s="29"/>
      <c r="J65" s="30"/>
      <c r="K65" s="29"/>
      <c r="L65" s="29"/>
      <c r="M65" s="29"/>
      <c r="N65" s="145" t="s">
        <v>95</v>
      </c>
      <c r="T65" s="141" t="s">
        <v>49</v>
      </c>
      <c r="X65" s="137" t="s">
        <v>50</v>
      </c>
    </row>
    <row r="66" spans="1:27" ht="15.5" x14ac:dyDescent="0.35">
      <c r="A66" s="129" t="s">
        <v>33</v>
      </c>
      <c r="B66" s="116"/>
      <c r="C66" s="117"/>
      <c r="D66" s="118"/>
      <c r="E66" s="119"/>
      <c r="F66" s="120"/>
      <c r="G66" s="120"/>
      <c r="H66" s="120"/>
      <c r="I66" s="120"/>
      <c r="J66" s="121"/>
      <c r="N66" s="146">
        <f>N18+N25</f>
        <v>2</v>
      </c>
      <c r="T66" s="142">
        <f>T23+T29</f>
        <v>9</v>
      </c>
      <c r="X66" s="138">
        <f>X23+X29</f>
        <v>40</v>
      </c>
    </row>
    <row r="67" spans="1:27" ht="15.5" x14ac:dyDescent="0.35">
      <c r="A67" s="130" t="s">
        <v>34</v>
      </c>
      <c r="B67" s="122"/>
      <c r="C67" s="123"/>
      <c r="D67" s="124"/>
      <c r="E67" s="125"/>
      <c r="F67" s="126"/>
      <c r="G67" s="126"/>
      <c r="H67" s="126"/>
      <c r="I67" s="126"/>
      <c r="J67" s="127"/>
      <c r="N67" s="147">
        <f>SUM(N32:N64)</f>
        <v>4</v>
      </c>
      <c r="T67" s="143">
        <f>SUM(SUMIFS(T33:T64,B33:B64,"=C"),SUMIFS(T33:T64,B33:B64,"=D"))</f>
        <v>56</v>
      </c>
      <c r="X67" s="139">
        <f>SUM(SUMIFS(X33:X64,B33:B64,"=C"),SUMIFS(X33:X64,B33:B64,"=D"))</f>
        <v>552</v>
      </c>
    </row>
    <row r="68" spans="1:27" ht="19" thickBot="1" x14ac:dyDescent="0.4">
      <c r="A68" s="131" t="s">
        <v>23</v>
      </c>
      <c r="B68" s="132"/>
      <c r="C68" s="133"/>
      <c r="D68" s="134"/>
      <c r="E68" s="134"/>
      <c r="F68" s="135"/>
      <c r="G68" s="135"/>
      <c r="H68" s="135"/>
      <c r="I68" s="135"/>
      <c r="J68" s="136"/>
      <c r="N68" s="144">
        <f>SUM(N66:N67)</f>
        <v>6</v>
      </c>
      <c r="T68" s="144">
        <f>SUM(T66:T67)</f>
        <v>65</v>
      </c>
      <c r="X68" s="140">
        <f t="shared" ref="X68" si="51">SUM(X66:X67)</f>
        <v>592</v>
      </c>
      <c r="Y68" s="156">
        <f>SUM(Y19:Y64)</f>
        <v>464</v>
      </c>
      <c r="Z68" s="157">
        <f>SUM(Z19:Z64)+16</f>
        <v>37</v>
      </c>
      <c r="AA68" s="157">
        <f>SUM(AA19:AA64)</f>
        <v>18</v>
      </c>
    </row>
    <row r="69" spans="1:27" x14ac:dyDescent="0.35">
      <c r="W69" s="22"/>
      <c r="X69" s="22"/>
      <c r="Y69" s="22"/>
      <c r="Z69" s="22"/>
      <c r="AA69" s="22"/>
    </row>
    <row r="70" spans="1:27" x14ac:dyDescent="0.35">
      <c r="A70" s="2"/>
      <c r="C70" s="21"/>
    </row>
    <row r="73" spans="1:27" x14ac:dyDescent="0.35">
      <c r="A73"/>
      <c r="B73"/>
    </row>
    <row r="74" spans="1:27" x14ac:dyDescent="0.35">
      <c r="A74"/>
      <c r="B74"/>
    </row>
    <row r="75" spans="1:27" x14ac:dyDescent="0.35">
      <c r="A75"/>
      <c r="B75"/>
    </row>
    <row r="76" spans="1:27" x14ac:dyDescent="0.35">
      <c r="A76"/>
      <c r="B76"/>
    </row>
  </sheetData>
  <mergeCells count="10">
    <mergeCell ref="O2:P9"/>
    <mergeCell ref="F15:M15"/>
    <mergeCell ref="AA16:AA17"/>
    <mergeCell ref="O15:S15"/>
    <mergeCell ref="O16:S16"/>
    <mergeCell ref="U16:X16"/>
    <mergeCell ref="Y15:AA15"/>
    <mergeCell ref="Z16:Z17"/>
    <mergeCell ref="Y16:Y17"/>
    <mergeCell ref="U15:W15"/>
  </mergeCells>
  <conditionalFormatting sqref="D33:D40">
    <cfRule type="cellIs" dxfId="13" priority="70" operator="equal">
      <formula>$AB$7</formula>
    </cfRule>
  </conditionalFormatting>
  <conditionalFormatting sqref="D43:D49">
    <cfRule type="cellIs" dxfId="12" priority="66" operator="equal">
      <formula>$AB$7</formula>
    </cfRule>
  </conditionalFormatting>
  <conditionalFormatting sqref="D52:D56">
    <cfRule type="cellIs" dxfId="11" priority="38" operator="equal">
      <formula>$AB$7</formula>
    </cfRule>
  </conditionalFormatting>
  <conditionalFormatting sqref="D59:D63">
    <cfRule type="cellIs" dxfId="10" priority="34" operator="equal">
      <formula>$AB$7</formula>
    </cfRule>
  </conditionalFormatting>
  <conditionalFormatting sqref="C33:C40">
    <cfRule type="cellIs" dxfId="9" priority="30" operator="equal">
      <formula>$AB$7</formula>
    </cfRule>
  </conditionalFormatting>
  <conditionalFormatting sqref="C43:C49">
    <cfRule type="cellIs" dxfId="8" priority="27" operator="equal">
      <formula>$AB$7</formula>
    </cfRule>
  </conditionalFormatting>
  <conditionalFormatting sqref="C52:C56">
    <cfRule type="cellIs" dxfId="7" priority="9" operator="equal">
      <formula>$AB$7</formula>
    </cfRule>
  </conditionalFormatting>
  <conditionalFormatting sqref="C59:C63">
    <cfRule type="cellIs" dxfId="6" priority="6" operator="equal">
      <formula>$AB$7</formula>
    </cfRule>
  </conditionalFormatting>
  <conditionalFormatting sqref="C52:C56">
    <cfRule type="cellIs" dxfId="5" priority="3" operator="equal">
      <formula>$AB$7</formula>
    </cfRule>
  </conditionalFormatting>
  <conditionalFormatting sqref="C59:C63">
    <cfRule type="cellIs" dxfId="4" priority="2" operator="equal">
      <formula>$AB$7</formula>
    </cfRule>
  </conditionalFormatting>
  <conditionalFormatting sqref="D33:D40 D43:D49 D52:D56 D59:D63">
    <cfRule type="expression" dxfId="3" priority="125">
      <formula>$B33=#REF!</formula>
    </cfRule>
  </conditionalFormatting>
  <conditionalFormatting sqref="C43:D49 C52:D56 C59:D63 C33:D40">
    <cfRule type="expression" dxfId="2" priority="132">
      <formula>$B33=#REF!</formula>
    </cfRule>
  </conditionalFormatting>
  <conditionalFormatting sqref="C43:D49 C52:D56 C59:D63 C33:D40">
    <cfRule type="expression" dxfId="1" priority="133">
      <formula>$B33=$AB$1</formula>
    </cfRule>
  </conditionalFormatting>
  <conditionalFormatting sqref="C33:C40">
    <cfRule type="cellIs" dxfId="0" priority="1" operator="equal">
      <formula>$AB$7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3:B20"/>
  <sheetViews>
    <sheetView workbookViewId="0">
      <selection activeCell="B6" sqref="B6"/>
    </sheetView>
  </sheetViews>
  <sheetFormatPr defaultRowHeight="14.5" x14ac:dyDescent="0.35"/>
  <cols>
    <col min="1" max="1" width="68.81640625" customWidth="1"/>
    <col min="2" max="2" width="56.26953125" customWidth="1"/>
  </cols>
  <sheetData>
    <row r="3" spans="1:2" x14ac:dyDescent="0.35">
      <c r="A3" s="155" t="s">
        <v>95</v>
      </c>
      <c r="B3" s="3">
        <f>'GATT DB size'!N68</f>
        <v>6</v>
      </c>
    </row>
    <row r="4" spans="1:2" x14ac:dyDescent="0.35">
      <c r="A4" s="155" t="s">
        <v>49</v>
      </c>
      <c r="B4" s="3">
        <f>'GATT DB size'!T68</f>
        <v>65</v>
      </c>
    </row>
    <row r="5" spans="1:2" x14ac:dyDescent="0.35">
      <c r="A5" s="155" t="s">
        <v>50</v>
      </c>
      <c r="B5" s="3">
        <f>'GATT DB size'!X68</f>
        <v>592</v>
      </c>
    </row>
    <row r="6" spans="1:2" x14ac:dyDescent="0.35">
      <c r="A6" s="155" t="s">
        <v>54</v>
      </c>
      <c r="B6" s="3">
        <f>B5+(40*(B4))+(48*(B3))</f>
        <v>3480</v>
      </c>
    </row>
    <row r="10" spans="1:2" x14ac:dyDescent="0.35">
      <c r="A10" s="155" t="s">
        <v>51</v>
      </c>
      <c r="B10" s="128">
        <v>507</v>
      </c>
    </row>
    <row r="11" spans="1:2" x14ac:dyDescent="0.35">
      <c r="A11" s="155" t="s">
        <v>52</v>
      </c>
      <c r="B11" s="128">
        <v>20</v>
      </c>
    </row>
    <row r="12" spans="1:2" x14ac:dyDescent="0.35">
      <c r="A12" s="155" t="s">
        <v>53</v>
      </c>
      <c r="B12" s="128">
        <f>'GATT DB size'!X23+'GATT DB size'!X29</f>
        <v>40</v>
      </c>
    </row>
    <row r="13" spans="1:2" x14ac:dyDescent="0.35">
      <c r="A13" s="155" t="s">
        <v>115</v>
      </c>
      <c r="B13" s="128">
        <f>'GATT DB size'!Y68</f>
        <v>464</v>
      </c>
    </row>
    <row r="14" spans="1:2" x14ac:dyDescent="0.35">
      <c r="A14" s="155" t="s">
        <v>116</v>
      </c>
      <c r="B14" s="128">
        <f>'GATT DB size'!Z68</f>
        <v>37</v>
      </c>
    </row>
    <row r="15" spans="1:2" x14ac:dyDescent="0.35">
      <c r="A15" s="155" t="s">
        <v>117</v>
      </c>
      <c r="B15" s="128">
        <f>'GATT DB size'!AA68</f>
        <v>18</v>
      </c>
    </row>
    <row r="18" spans="1:2" x14ac:dyDescent="0.35">
      <c r="A18" s="155" t="s">
        <v>118</v>
      </c>
      <c r="B18" s="3">
        <f>ROUNDDOWN(B10/(B11+B12+B13/4),0)</f>
        <v>2</v>
      </c>
    </row>
    <row r="19" spans="1:2" x14ac:dyDescent="0.35">
      <c r="A19" s="155" t="s">
        <v>119</v>
      </c>
      <c r="B19" s="3">
        <f>ROUNDDOWN(B10/(B11+B12+B14/4),0)</f>
        <v>7</v>
      </c>
    </row>
    <row r="20" spans="1:2" x14ac:dyDescent="0.35">
      <c r="A20" s="155" t="s">
        <v>120</v>
      </c>
      <c r="B20" s="3">
        <f>ROUNDDOWN(B10/(B11+B12+B15/4),0)</f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15</v>
      </c>
      <c r="G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Version History</vt:lpstr>
      <vt:lpstr>How to use the file</vt:lpstr>
      <vt:lpstr>GATT DB size</vt:lpstr>
      <vt:lpstr>Summary</vt:lpstr>
      <vt:lpstr>Classified as UnClassified</vt:lpstr>
      <vt:lpstr>CharDeclAttrSize128</vt:lpstr>
      <vt:lpstr>CharDeclAttrSize16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2023-02-01T10:25:46Z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