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4b3bbc7de730b661/Gestión de Riesgos/documentacion/a-proyectoVidaSana/"/>
    </mc:Choice>
  </mc:AlternateContent>
  <xr:revisionPtr revIDLastSave="745" documentId="13_ncr:1_{7025DB54-5F39-4964-9C71-A9B84AE09058}" xr6:coauthVersionLast="45" xr6:coauthVersionMax="45" xr10:uidLastSave="{04D40C64-08DB-464B-8BA2-49CB03591CC3}"/>
  <bookViews>
    <workbookView xWindow="-120" yWindow="-120" windowWidth="29040" windowHeight="15525" xr2:uid="{00000000-000D-0000-FFFF-FFFF00000000}"/>
  </bookViews>
  <sheets>
    <sheet name="identificacionRiesgos" sheetId="1" r:id="rId1"/>
    <sheet name="parametros" sheetId="2" r:id="rId2"/>
    <sheet name="matriz" sheetId="3" r:id="rId3"/>
    <sheet name="amenazas" sheetId="4" r:id="rId4"/>
    <sheet name="Oportunidades" sheetId="5" r:id="rId5"/>
    <sheet name="RBS" sheetId="7" r:id="rId6"/>
    <sheet name="respuestaRiesgos" sheetId="8" r:id="rId7"/>
  </sheets>
  <definedNames>
    <definedName name="cerocatorce" localSheetId="3">amenazas!$AB$42</definedName>
    <definedName name="cerocatorce" localSheetId="4">Oportunidades!$AB$42</definedName>
    <definedName name="cerocinco" localSheetId="3">amenazas!$AB$35</definedName>
    <definedName name="cerocinco" localSheetId="4">Oportunidades!$AB$35</definedName>
    <definedName name="cerocincuentayseis" localSheetId="3">amenazas!$AB$49</definedName>
    <definedName name="cerocincuentayseis" localSheetId="4">Oportunidades!$AB$49</definedName>
    <definedName name="cerocuarenta" localSheetId="3">amenazas!$AB$48</definedName>
    <definedName name="cerocuarenta" localSheetId="4">Oportunidades!$AB$48</definedName>
    <definedName name="cerocuatro" localSheetId="3">amenazas!$AB$34</definedName>
    <definedName name="cerocuatro" localSheetId="4">Oportunidades!$AB$34</definedName>
    <definedName name="cerodieciocho" localSheetId="3">amenazas!$AB$43</definedName>
    <definedName name="cerodieciocho" localSheetId="4">Oportunidades!$AB$43</definedName>
    <definedName name="cerodiez" localSheetId="3">amenazas!$AB$40</definedName>
    <definedName name="cerodiez" localSheetId="4">Oportunidades!$AB$40</definedName>
    <definedName name="cerodoce" localSheetId="3">amenazas!$AB$41</definedName>
    <definedName name="cerodoce" localSheetId="4">Oportunidades!$AB$41</definedName>
    <definedName name="cerodos" localSheetId="3">amenazas!$AB$32</definedName>
    <definedName name="cerodos" localSheetId="4">Oportunidades!$AB$32</definedName>
    <definedName name="ceronueve" localSheetId="3">amenazas!$AB$39</definedName>
    <definedName name="ceronueve" localSheetId="4">Oportunidades!$AB$39</definedName>
    <definedName name="ceroocho" localSheetId="3">amenazas!$AB$38</definedName>
    <definedName name="ceroocho" localSheetId="4">Oportunidades!$AB$38</definedName>
    <definedName name="ceroseis" localSheetId="3">amenazas!$AB$36</definedName>
    <definedName name="ceroseis" localSheetId="4">Oportunidades!$AB$36</definedName>
    <definedName name="cerosetentaydos" localSheetId="3">amenazas!$AB$50</definedName>
    <definedName name="cerosetentaydos" localSheetId="4">Oportunidades!$AB$50</definedName>
    <definedName name="cerosiete" localSheetId="3">amenazas!$AB$37</definedName>
    <definedName name="cerosiete" localSheetId="4">Oportunidades!$AB$37</definedName>
    <definedName name="cerotreintayseis" localSheetId="3">amenazas!$AB$47</definedName>
    <definedName name="cerotreintayseis" localSheetId="4">Oportunidades!$AB$47</definedName>
    <definedName name="cerotres" localSheetId="3">amenazas!$AB$33</definedName>
    <definedName name="cerotres" localSheetId="4">Oportunidades!$AB$33</definedName>
    <definedName name="cerouno" localSheetId="3">amenazas!$AB$31</definedName>
    <definedName name="cerouno" localSheetId="4">Oportunidades!$AB$31</definedName>
    <definedName name="ceroveinte" localSheetId="3">amenazas!$AB$44</definedName>
    <definedName name="ceroveinte" localSheetId="4">Oportunidades!$AB$44</definedName>
    <definedName name="ceroveinteycuatro" localSheetId="3">amenazas!$AB$45</definedName>
    <definedName name="ceroveinteycuatro" localSheetId="4">Oportunidades!$AB$45</definedName>
    <definedName name="ceroveinteyocho" localSheetId="3">amenazas!$AB$46</definedName>
    <definedName name="ceroveinteyocho" localSheetId="4">Oportunidades!$AB$46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0" i="8" l="1"/>
  <c r="C40" i="8"/>
  <c r="D40" i="8"/>
  <c r="B41" i="8"/>
  <c r="C41" i="8"/>
  <c r="D41" i="8"/>
  <c r="B38" i="8"/>
  <c r="C38" i="8"/>
  <c r="D38" i="8"/>
  <c r="B39" i="8"/>
  <c r="C39" i="8"/>
  <c r="D39" i="8"/>
  <c r="B35" i="8"/>
  <c r="C35" i="8"/>
  <c r="D35" i="8"/>
  <c r="B36" i="8"/>
  <c r="C36" i="8"/>
  <c r="D36" i="8"/>
  <c r="B37" i="8"/>
  <c r="C37" i="8"/>
  <c r="D37" i="8"/>
  <c r="B30" i="8"/>
  <c r="C30" i="8"/>
  <c r="D30" i="8"/>
  <c r="B31" i="8"/>
  <c r="C31" i="8"/>
  <c r="D31" i="8"/>
  <c r="B32" i="8"/>
  <c r="C32" i="8"/>
  <c r="D32" i="8"/>
  <c r="B33" i="8"/>
  <c r="C33" i="8"/>
  <c r="D33" i="8"/>
  <c r="B34" i="8"/>
  <c r="C34" i="8"/>
  <c r="D34" i="8"/>
  <c r="B24" i="8"/>
  <c r="C24" i="8"/>
  <c r="D24" i="8"/>
  <c r="B25" i="8"/>
  <c r="C25" i="8"/>
  <c r="D25" i="8"/>
  <c r="B26" i="8"/>
  <c r="C26" i="8"/>
  <c r="D26" i="8"/>
  <c r="B27" i="8"/>
  <c r="C27" i="8"/>
  <c r="D27" i="8"/>
  <c r="B28" i="8"/>
  <c r="C28" i="8"/>
  <c r="D28" i="8"/>
  <c r="B29" i="8"/>
  <c r="C29" i="8"/>
  <c r="D29" i="8"/>
  <c r="B19" i="8"/>
  <c r="C19" i="8"/>
  <c r="D19" i="8"/>
  <c r="B20" i="8"/>
  <c r="C20" i="8"/>
  <c r="D20" i="8"/>
  <c r="B21" i="8"/>
  <c r="C21" i="8"/>
  <c r="D21" i="8"/>
  <c r="B22" i="8"/>
  <c r="C22" i="8"/>
  <c r="D22" i="8"/>
  <c r="B23" i="8"/>
  <c r="C23" i="8"/>
  <c r="D23" i="8"/>
  <c r="B43" i="8"/>
  <c r="C43" i="8"/>
  <c r="D43" i="8"/>
  <c r="B19" i="5"/>
  <c r="C19" i="5"/>
  <c r="D19" i="5"/>
  <c r="E19" i="5"/>
  <c r="F19" i="5"/>
  <c r="G19" i="5"/>
  <c r="B20" i="5"/>
  <c r="C20" i="5"/>
  <c r="D20" i="5"/>
  <c r="E20" i="5"/>
  <c r="F20" i="5"/>
  <c r="G20" i="5"/>
  <c r="B6" i="5"/>
  <c r="C6" i="5"/>
  <c r="D6" i="5"/>
  <c r="E6" i="5"/>
  <c r="F6" i="5"/>
  <c r="G6" i="5"/>
  <c r="B8" i="5"/>
  <c r="C8" i="5"/>
  <c r="D8" i="5"/>
  <c r="E8" i="5"/>
  <c r="F8" i="5"/>
  <c r="G8" i="5"/>
  <c r="B21" i="5"/>
  <c r="C21" i="5"/>
  <c r="D21" i="5"/>
  <c r="E21" i="5"/>
  <c r="F21" i="5"/>
  <c r="G21" i="5"/>
  <c r="B9" i="5"/>
  <c r="C9" i="5"/>
  <c r="D9" i="5"/>
  <c r="E9" i="5"/>
  <c r="F9" i="5"/>
  <c r="G9" i="5"/>
  <c r="B18" i="5"/>
  <c r="C18" i="5"/>
  <c r="D18" i="5"/>
  <c r="E18" i="5"/>
  <c r="F18" i="5"/>
  <c r="G18" i="5"/>
  <c r="B15" i="5"/>
  <c r="C15" i="5"/>
  <c r="D15" i="5"/>
  <c r="E15" i="5"/>
  <c r="F15" i="5"/>
  <c r="G15" i="5"/>
  <c r="B17" i="5"/>
  <c r="C17" i="5"/>
  <c r="D17" i="5"/>
  <c r="E17" i="5"/>
  <c r="F17" i="5"/>
  <c r="G17" i="5"/>
  <c r="B19" i="4"/>
  <c r="C19" i="4"/>
  <c r="D19" i="4"/>
  <c r="E19" i="4"/>
  <c r="F19" i="4"/>
  <c r="G19" i="4"/>
  <c r="B22" i="4"/>
  <c r="C22" i="4"/>
  <c r="D22" i="4"/>
  <c r="E22" i="4"/>
  <c r="F22" i="4"/>
  <c r="G22" i="4"/>
  <c r="B26" i="4"/>
  <c r="C26" i="4"/>
  <c r="D26" i="4"/>
  <c r="E26" i="4"/>
  <c r="F26" i="4"/>
  <c r="G26" i="4"/>
  <c r="B25" i="4"/>
  <c r="C25" i="4"/>
  <c r="D25" i="4"/>
  <c r="E25" i="4"/>
  <c r="F25" i="4"/>
  <c r="G25" i="4"/>
  <c r="B23" i="4"/>
  <c r="C23" i="4"/>
  <c r="D23" i="4"/>
  <c r="E23" i="4"/>
  <c r="F23" i="4"/>
  <c r="G23" i="4"/>
  <c r="B24" i="4"/>
  <c r="C24" i="4"/>
  <c r="D24" i="4"/>
  <c r="E24" i="4"/>
  <c r="F24" i="4"/>
  <c r="G24" i="4"/>
  <c r="B14" i="4"/>
  <c r="C14" i="4"/>
  <c r="D14" i="4"/>
  <c r="E14" i="4"/>
  <c r="F14" i="4"/>
  <c r="G14" i="4"/>
  <c r="B11" i="4"/>
  <c r="C11" i="4"/>
  <c r="D11" i="4"/>
  <c r="E11" i="4"/>
  <c r="F11" i="4"/>
  <c r="G11" i="4"/>
  <c r="B15" i="4"/>
  <c r="C15" i="4"/>
  <c r="D15" i="4"/>
  <c r="E15" i="4"/>
  <c r="F15" i="4"/>
  <c r="G15" i="4"/>
  <c r="B12" i="4"/>
  <c r="C12" i="4"/>
  <c r="D12" i="4"/>
  <c r="E12" i="4"/>
  <c r="F12" i="4"/>
  <c r="G12" i="4"/>
  <c r="B16" i="4"/>
  <c r="C16" i="4"/>
  <c r="D16" i="4"/>
  <c r="E16" i="4"/>
  <c r="F16" i="4"/>
  <c r="G16" i="4"/>
  <c r="B18" i="4"/>
  <c r="C18" i="4"/>
  <c r="D18" i="4"/>
  <c r="E18" i="4"/>
  <c r="F18" i="4"/>
  <c r="G18" i="4"/>
  <c r="B17" i="4"/>
  <c r="C17" i="4"/>
  <c r="D17" i="4"/>
  <c r="E17" i="4"/>
  <c r="F17" i="4"/>
  <c r="G17" i="4"/>
  <c r="B8" i="4"/>
  <c r="C8" i="4"/>
  <c r="D8" i="4"/>
  <c r="B9" i="3"/>
  <c r="D9" i="3"/>
  <c r="I9" i="3"/>
  <c r="J9" i="3"/>
  <c r="K9" i="3"/>
  <c r="L9" i="3"/>
  <c r="S9" i="3"/>
  <c r="B11" i="3"/>
  <c r="D11" i="3"/>
  <c r="I11" i="3"/>
  <c r="J11" i="3"/>
  <c r="K11" i="3"/>
  <c r="L11" i="3"/>
  <c r="S11" i="3"/>
  <c r="B33" i="3"/>
  <c r="D33" i="3"/>
  <c r="I33" i="3"/>
  <c r="J33" i="3"/>
  <c r="K33" i="3"/>
  <c r="L33" i="3"/>
  <c r="S33" i="3"/>
  <c r="B29" i="3"/>
  <c r="D29" i="3"/>
  <c r="I29" i="3"/>
  <c r="J29" i="3"/>
  <c r="K29" i="3"/>
  <c r="L29" i="3"/>
  <c r="S29" i="3"/>
  <c r="B35" i="3"/>
  <c r="D35" i="3"/>
  <c r="I35" i="3"/>
  <c r="J35" i="3"/>
  <c r="K35" i="3"/>
  <c r="L35" i="3"/>
  <c r="S35" i="3"/>
  <c r="B17" i="3"/>
  <c r="D17" i="3"/>
  <c r="I17" i="3"/>
  <c r="J17" i="3"/>
  <c r="K17" i="3"/>
  <c r="L17" i="3"/>
  <c r="S17" i="3"/>
  <c r="B27" i="3"/>
  <c r="D27" i="3"/>
  <c r="I27" i="3"/>
  <c r="J27" i="3"/>
  <c r="K27" i="3"/>
  <c r="L27" i="3"/>
  <c r="S27" i="3"/>
  <c r="B19" i="3"/>
  <c r="D19" i="3"/>
  <c r="I19" i="3"/>
  <c r="J19" i="3"/>
  <c r="K19" i="3"/>
  <c r="L19" i="3"/>
  <c r="S19" i="3"/>
  <c r="B28" i="3"/>
  <c r="D28" i="3"/>
  <c r="I28" i="3"/>
  <c r="J28" i="3"/>
  <c r="K28" i="3"/>
  <c r="L28" i="3"/>
  <c r="S28" i="3"/>
  <c r="B30" i="3"/>
  <c r="D30" i="3"/>
  <c r="I30" i="3"/>
  <c r="J30" i="3"/>
  <c r="K30" i="3"/>
  <c r="L30" i="3"/>
  <c r="S30" i="3"/>
  <c r="B41" i="3"/>
  <c r="D41" i="3"/>
  <c r="I41" i="3"/>
  <c r="J41" i="3"/>
  <c r="K41" i="3"/>
  <c r="L41" i="3"/>
  <c r="S41" i="3"/>
  <c r="B42" i="3"/>
  <c r="D42" i="3"/>
  <c r="I42" i="3"/>
  <c r="J42" i="3"/>
  <c r="K42" i="3"/>
  <c r="L42" i="3"/>
  <c r="S42" i="3"/>
  <c r="B40" i="3"/>
  <c r="D40" i="3"/>
  <c r="I40" i="3"/>
  <c r="J40" i="3"/>
  <c r="K40" i="3"/>
  <c r="L40" i="3"/>
  <c r="S40" i="3"/>
  <c r="B14" i="3"/>
  <c r="D14" i="3"/>
  <c r="I14" i="3"/>
  <c r="J14" i="3"/>
  <c r="K14" i="3"/>
  <c r="L14" i="3"/>
  <c r="S14" i="3"/>
  <c r="B38" i="3"/>
  <c r="D38" i="3"/>
  <c r="I38" i="3"/>
  <c r="J38" i="3"/>
  <c r="K38" i="3"/>
  <c r="L38" i="3"/>
  <c r="S38" i="3"/>
  <c r="B31" i="3"/>
  <c r="D31" i="3"/>
  <c r="I31" i="3"/>
  <c r="J31" i="3"/>
  <c r="K31" i="3"/>
  <c r="L31" i="3"/>
  <c r="S31" i="3"/>
  <c r="B39" i="3"/>
  <c r="D39" i="3"/>
  <c r="I39" i="3"/>
  <c r="J39" i="3"/>
  <c r="K39" i="3"/>
  <c r="L39" i="3"/>
  <c r="S39" i="3"/>
  <c r="B23" i="3"/>
  <c r="D23" i="3"/>
  <c r="I23" i="3"/>
  <c r="J23" i="3"/>
  <c r="K23" i="3"/>
  <c r="L23" i="3"/>
  <c r="S23" i="3"/>
  <c r="B25" i="3"/>
  <c r="D25" i="3"/>
  <c r="I25" i="3"/>
  <c r="J25" i="3"/>
  <c r="K25" i="3"/>
  <c r="L25" i="3"/>
  <c r="S25" i="3"/>
  <c r="B32" i="3"/>
  <c r="D32" i="3"/>
  <c r="I32" i="3"/>
  <c r="J32" i="3"/>
  <c r="K32" i="3"/>
  <c r="L32" i="3"/>
  <c r="S32" i="3"/>
  <c r="B26" i="3"/>
  <c r="D26" i="3"/>
  <c r="I26" i="3"/>
  <c r="J26" i="3"/>
  <c r="K26" i="3"/>
  <c r="L26" i="3"/>
  <c r="S26" i="3"/>
  <c r="B37" i="3"/>
  <c r="D37" i="3"/>
  <c r="I37" i="3"/>
  <c r="J37" i="3"/>
  <c r="K37" i="3"/>
  <c r="L37" i="3"/>
  <c r="S37" i="3"/>
  <c r="M11" i="3" l="1"/>
  <c r="M9" i="3"/>
  <c r="M33" i="3"/>
  <c r="P9" i="3"/>
  <c r="O9" i="3"/>
  <c r="N11" i="3"/>
  <c r="N9" i="3"/>
  <c r="P11" i="3"/>
  <c r="O11" i="3"/>
  <c r="P33" i="3"/>
  <c r="O33" i="3"/>
  <c r="N33" i="3"/>
  <c r="M29" i="3"/>
  <c r="M17" i="3"/>
  <c r="P29" i="3"/>
  <c r="O29" i="3"/>
  <c r="N29" i="3"/>
  <c r="N28" i="3"/>
  <c r="M35" i="3"/>
  <c r="M27" i="3"/>
  <c r="P35" i="3"/>
  <c r="O35" i="3"/>
  <c r="N35" i="3"/>
  <c r="M28" i="3"/>
  <c r="P17" i="3"/>
  <c r="N17" i="3"/>
  <c r="O17" i="3"/>
  <c r="P27" i="3"/>
  <c r="O27" i="3"/>
  <c r="N27" i="3"/>
  <c r="M19" i="3"/>
  <c r="M30" i="3"/>
  <c r="Q30" i="3" s="1"/>
  <c r="Q28" i="3"/>
  <c r="P19" i="3"/>
  <c r="P28" i="3"/>
  <c r="O19" i="3"/>
  <c r="N19" i="3"/>
  <c r="N41" i="3"/>
  <c r="O28" i="3"/>
  <c r="M42" i="3"/>
  <c r="P30" i="3"/>
  <c r="O30" i="3"/>
  <c r="N30" i="3"/>
  <c r="O40" i="3"/>
  <c r="P41" i="3"/>
  <c r="O41" i="3"/>
  <c r="M41" i="3"/>
  <c r="P42" i="3"/>
  <c r="N42" i="3"/>
  <c r="O42" i="3"/>
  <c r="P40" i="3"/>
  <c r="N40" i="3"/>
  <c r="M40" i="3"/>
  <c r="M14" i="3"/>
  <c r="P14" i="3"/>
  <c r="O14" i="3"/>
  <c r="N14" i="3"/>
  <c r="M38" i="3"/>
  <c r="M31" i="3"/>
  <c r="P38" i="3"/>
  <c r="O38" i="3"/>
  <c r="N38" i="3"/>
  <c r="P31" i="3"/>
  <c r="O31" i="3"/>
  <c r="N31" i="3"/>
  <c r="M39" i="3"/>
  <c r="M23" i="3"/>
  <c r="N26" i="3"/>
  <c r="P39" i="3"/>
  <c r="O39" i="3"/>
  <c r="N39" i="3"/>
  <c r="M25" i="3"/>
  <c r="O23" i="3"/>
  <c r="N23" i="3"/>
  <c r="P23" i="3"/>
  <c r="N25" i="3"/>
  <c r="P25" i="3"/>
  <c r="O25" i="3"/>
  <c r="M32" i="3"/>
  <c r="P26" i="3"/>
  <c r="P32" i="3"/>
  <c r="O26" i="3"/>
  <c r="O32" i="3"/>
  <c r="N32" i="3"/>
  <c r="M26" i="3"/>
  <c r="O37" i="3"/>
  <c r="P37" i="3"/>
  <c r="N37" i="3"/>
  <c r="M37" i="3"/>
  <c r="AB1" i="5"/>
  <c r="AC1" i="5" s="1"/>
  <c r="AD1" i="5" s="1"/>
  <c r="AE1" i="5" s="1"/>
  <c r="AF1" i="5" s="1"/>
  <c r="AG1" i="5" s="1"/>
  <c r="AH1" i="5" s="1"/>
  <c r="AI1" i="5" s="1"/>
  <c r="AJ1" i="5" s="1"/>
  <c r="AK1" i="5" s="1"/>
  <c r="AL1" i="5" s="1"/>
  <c r="AM1" i="5" s="1"/>
  <c r="AN1" i="5" s="1"/>
  <c r="AO1" i="5" s="1"/>
  <c r="AP1" i="5" s="1"/>
  <c r="AQ1" i="5" s="1"/>
  <c r="AR1" i="5" s="1"/>
  <c r="AS1" i="5" s="1"/>
  <c r="AT1" i="5" s="1"/>
  <c r="AU1" i="5" s="1"/>
  <c r="AV1" i="5" s="1"/>
  <c r="AW1" i="5" s="1"/>
  <c r="AX1" i="5" s="1"/>
  <c r="AY1" i="5" s="1"/>
  <c r="AZ1" i="5" s="1"/>
  <c r="BA1" i="5" s="1"/>
  <c r="BB1" i="5" s="1"/>
  <c r="BC1" i="5" s="1"/>
  <c r="BD1" i="5" s="1"/>
  <c r="BE1" i="5" s="1"/>
  <c r="BF1" i="5" s="1"/>
  <c r="BG1" i="5" s="1"/>
  <c r="BH1" i="5" s="1"/>
  <c r="BI1" i="5" s="1"/>
  <c r="BJ1" i="5" s="1"/>
  <c r="BK1" i="5" s="1"/>
  <c r="BL1" i="5" s="1"/>
  <c r="BM1" i="5" s="1"/>
  <c r="BN1" i="5" s="1"/>
  <c r="BO1" i="5" s="1"/>
  <c r="BP1" i="5" s="1"/>
  <c r="BQ1" i="5" s="1"/>
  <c r="BR1" i="5" s="1"/>
  <c r="BS1" i="5" s="1"/>
  <c r="BT1" i="5" s="1"/>
  <c r="BU1" i="5" s="1"/>
  <c r="BV1" i="5" s="1"/>
  <c r="BW1" i="5" s="1"/>
  <c r="BX1" i="5" s="1"/>
  <c r="BY1" i="5" s="1"/>
  <c r="BZ1" i="5" s="1"/>
  <c r="CA1" i="5" s="1"/>
  <c r="CB1" i="5" s="1"/>
  <c r="CC1" i="5" s="1"/>
  <c r="CD1" i="5" s="1"/>
  <c r="CE1" i="5" s="1"/>
  <c r="CF1" i="5" s="1"/>
  <c r="CG1" i="5" s="1"/>
  <c r="CH1" i="5" s="1"/>
  <c r="CI1" i="5" s="1"/>
  <c r="CJ1" i="5" s="1"/>
  <c r="CK1" i="5" s="1"/>
  <c r="CL1" i="5" s="1"/>
  <c r="CM1" i="5" s="1"/>
  <c r="CN1" i="5" s="1"/>
  <c r="CO1" i="5" s="1"/>
  <c r="CP1" i="5" s="1"/>
  <c r="CQ1" i="5" s="1"/>
  <c r="CR1" i="5" s="1"/>
  <c r="CS1" i="5" s="1"/>
  <c r="CT1" i="5" s="1"/>
  <c r="CU1" i="5" s="1"/>
  <c r="CV1" i="5" s="1"/>
  <c r="CW1" i="5" s="1"/>
  <c r="CX1" i="5" s="1"/>
  <c r="CY1" i="5" s="1"/>
  <c r="CZ1" i="5" s="1"/>
  <c r="DA1" i="5" s="1"/>
  <c r="DB1" i="5" s="1"/>
  <c r="DC1" i="5" s="1"/>
  <c r="DD1" i="5" s="1"/>
  <c r="DE1" i="5" s="1"/>
  <c r="DF1" i="5" s="1"/>
  <c r="DG1" i="5" s="1"/>
  <c r="DH1" i="5" s="1"/>
  <c r="DI1" i="5" s="1"/>
  <c r="DJ1" i="5" s="1"/>
  <c r="DK1" i="5" s="1"/>
  <c r="DL1" i="5" s="1"/>
  <c r="DM1" i="5" s="1"/>
  <c r="DN1" i="5" s="1"/>
  <c r="DO1" i="5" s="1"/>
  <c r="DP1" i="5" s="1"/>
  <c r="DQ1" i="5" s="1"/>
  <c r="DR1" i="5" s="1"/>
  <c r="DS1" i="5" s="1"/>
  <c r="DT1" i="5" s="1"/>
  <c r="DU1" i="5" s="1"/>
  <c r="DV1" i="5" s="1"/>
  <c r="AB1" i="4"/>
  <c r="AC1" i="4" s="1"/>
  <c r="AD1" i="4" s="1"/>
  <c r="AE1" i="4" s="1"/>
  <c r="AF1" i="4" s="1"/>
  <c r="AG1" i="4" s="1"/>
  <c r="AH1" i="4" s="1"/>
  <c r="AI1" i="4" s="1"/>
  <c r="AJ1" i="4" s="1"/>
  <c r="AK1" i="4" s="1"/>
  <c r="AL1" i="4" s="1"/>
  <c r="AM1" i="4" s="1"/>
  <c r="AN1" i="4" s="1"/>
  <c r="AO1" i="4" s="1"/>
  <c r="AP1" i="4" s="1"/>
  <c r="AQ1" i="4" s="1"/>
  <c r="AR1" i="4" s="1"/>
  <c r="AS1" i="4" s="1"/>
  <c r="AT1" i="4" s="1"/>
  <c r="AU1" i="4" s="1"/>
  <c r="AV1" i="4" s="1"/>
  <c r="AW1" i="4" s="1"/>
  <c r="AX1" i="4" s="1"/>
  <c r="AY1" i="4" s="1"/>
  <c r="AZ1" i="4" s="1"/>
  <c r="BA1" i="4" s="1"/>
  <c r="BB1" i="4" s="1"/>
  <c r="BC1" i="4" s="1"/>
  <c r="BD1" i="4" s="1"/>
  <c r="BE1" i="4" s="1"/>
  <c r="BF1" i="4" s="1"/>
  <c r="BG1" i="4" s="1"/>
  <c r="BH1" i="4" s="1"/>
  <c r="BI1" i="4" s="1"/>
  <c r="BJ1" i="4" s="1"/>
  <c r="BK1" i="4" s="1"/>
  <c r="BL1" i="4" s="1"/>
  <c r="BM1" i="4" s="1"/>
  <c r="BN1" i="4" s="1"/>
  <c r="BO1" i="4" s="1"/>
  <c r="BP1" i="4" s="1"/>
  <c r="BQ1" i="4" s="1"/>
  <c r="BR1" i="4" s="1"/>
  <c r="BS1" i="4" s="1"/>
  <c r="BT1" i="4" s="1"/>
  <c r="BU1" i="4" s="1"/>
  <c r="BV1" i="4" s="1"/>
  <c r="BW1" i="4" s="1"/>
  <c r="BX1" i="4" s="1"/>
  <c r="BY1" i="4" s="1"/>
  <c r="BZ1" i="4" s="1"/>
  <c r="CA1" i="4" s="1"/>
  <c r="CB1" i="4" s="1"/>
  <c r="CC1" i="4" s="1"/>
  <c r="CD1" i="4" s="1"/>
  <c r="CE1" i="4" s="1"/>
  <c r="CF1" i="4" s="1"/>
  <c r="CG1" i="4" s="1"/>
  <c r="CH1" i="4" s="1"/>
  <c r="CI1" i="4" s="1"/>
  <c r="CJ1" i="4" s="1"/>
  <c r="CK1" i="4" s="1"/>
  <c r="CL1" i="4" s="1"/>
  <c r="CM1" i="4" s="1"/>
  <c r="CN1" i="4" s="1"/>
  <c r="CO1" i="4" s="1"/>
  <c r="CP1" i="4" s="1"/>
  <c r="CQ1" i="4" s="1"/>
  <c r="CR1" i="4" s="1"/>
  <c r="CS1" i="4" s="1"/>
  <c r="CT1" i="4" s="1"/>
  <c r="CU1" i="4" s="1"/>
  <c r="CV1" i="4" s="1"/>
  <c r="CW1" i="4" s="1"/>
  <c r="CX1" i="4" s="1"/>
  <c r="CY1" i="4" s="1"/>
  <c r="CZ1" i="4" s="1"/>
  <c r="DA1" i="4" s="1"/>
  <c r="DB1" i="4" s="1"/>
  <c r="DC1" i="4" s="1"/>
  <c r="DD1" i="4" s="1"/>
  <c r="DE1" i="4" s="1"/>
  <c r="DF1" i="4" s="1"/>
  <c r="DG1" i="4" s="1"/>
  <c r="DH1" i="4" s="1"/>
  <c r="DI1" i="4" s="1"/>
  <c r="DJ1" i="4" s="1"/>
  <c r="DK1" i="4" s="1"/>
  <c r="DL1" i="4" s="1"/>
  <c r="DM1" i="4" s="1"/>
  <c r="DN1" i="4" s="1"/>
  <c r="DO1" i="4" s="1"/>
  <c r="DP1" i="4" s="1"/>
  <c r="DQ1" i="4" s="1"/>
  <c r="DR1" i="4" s="1"/>
  <c r="DS1" i="4" s="1"/>
  <c r="DT1" i="4" s="1"/>
  <c r="DU1" i="4" s="1"/>
  <c r="DV1" i="4" s="1"/>
  <c r="DW1" i="4" s="1"/>
  <c r="R30" i="3" l="1"/>
  <c r="I18" i="4" s="1"/>
  <c r="H18" i="4"/>
  <c r="R28" i="3"/>
  <c r="I16" i="4" s="1"/>
  <c r="H16" i="4"/>
  <c r="Q29" i="3"/>
  <c r="Q11" i="3"/>
  <c r="Q33" i="3"/>
  <c r="Q9" i="3"/>
  <c r="Q35" i="3"/>
  <c r="Q23" i="3"/>
  <c r="Q17" i="3"/>
  <c r="Q14" i="3"/>
  <c r="Q27" i="3"/>
  <c r="Q26" i="3"/>
  <c r="Q19" i="3"/>
  <c r="Q41" i="3"/>
  <c r="Q42" i="3"/>
  <c r="Q37" i="3"/>
  <c r="Q40" i="3"/>
  <c r="Q31" i="3"/>
  <c r="Q38" i="3"/>
  <c r="Q32" i="3"/>
  <c r="Q39" i="3"/>
  <c r="Q25" i="3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42" i="8"/>
  <c r="B44" i="8"/>
  <c r="R25" i="3" l="1"/>
  <c r="I17" i="5" s="1"/>
  <c r="H17" i="5"/>
  <c r="R14" i="3"/>
  <c r="I9" i="5" s="1"/>
  <c r="H9" i="5"/>
  <c r="R32" i="3"/>
  <c r="I19" i="5" s="1"/>
  <c r="H19" i="5"/>
  <c r="R35" i="3"/>
  <c r="I20" i="5" s="1"/>
  <c r="H20" i="5"/>
  <c r="R23" i="3"/>
  <c r="I15" i="5" s="1"/>
  <c r="H15" i="5"/>
  <c r="R31" i="3"/>
  <c r="I18" i="5" s="1"/>
  <c r="H18" i="5"/>
  <c r="R9" i="3"/>
  <c r="I6" i="5" s="1"/>
  <c r="H6" i="5"/>
  <c r="R11" i="3"/>
  <c r="I8" i="5" s="1"/>
  <c r="H8" i="5"/>
  <c r="R41" i="3"/>
  <c r="I21" i="5" s="1"/>
  <c r="H21" i="5"/>
  <c r="R27" i="3"/>
  <c r="I15" i="4" s="1"/>
  <c r="H15" i="4"/>
  <c r="R38" i="3"/>
  <c r="I23" i="4" s="1"/>
  <c r="H23" i="4"/>
  <c r="R40" i="3"/>
  <c r="I25" i="4" s="1"/>
  <c r="H25" i="4"/>
  <c r="R17" i="3"/>
  <c r="I11" i="4" s="1"/>
  <c r="H11" i="4"/>
  <c r="R42" i="3"/>
  <c r="I26" i="4" s="1"/>
  <c r="H26" i="4"/>
  <c r="R29" i="3"/>
  <c r="I17" i="4" s="1"/>
  <c r="H17" i="4"/>
  <c r="R39" i="3"/>
  <c r="I24" i="4" s="1"/>
  <c r="H24" i="4"/>
  <c r="R37" i="3"/>
  <c r="I22" i="4" s="1"/>
  <c r="H22" i="4"/>
  <c r="R19" i="3"/>
  <c r="I12" i="4" s="1"/>
  <c r="H12" i="4"/>
  <c r="R26" i="3"/>
  <c r="I14" i="4" s="1"/>
  <c r="H14" i="4"/>
  <c r="R33" i="3"/>
  <c r="I19" i="4" s="1"/>
  <c r="H19" i="4"/>
  <c r="G16" i="5"/>
  <c r="F16" i="5"/>
  <c r="E16" i="5"/>
  <c r="D16" i="5"/>
  <c r="C16" i="5"/>
  <c r="B16" i="5"/>
  <c r="G11" i="5"/>
  <c r="F11" i="5"/>
  <c r="E11" i="5"/>
  <c r="D11" i="5"/>
  <c r="C11" i="5"/>
  <c r="B11" i="5"/>
  <c r="G12" i="5"/>
  <c r="F12" i="5"/>
  <c r="E12" i="5"/>
  <c r="D12" i="5"/>
  <c r="C12" i="5"/>
  <c r="B12" i="5"/>
  <c r="G14" i="5"/>
  <c r="F14" i="5"/>
  <c r="E14" i="5"/>
  <c r="D14" i="5"/>
  <c r="C14" i="5"/>
  <c r="B14" i="5"/>
  <c r="G10" i="5"/>
  <c r="F10" i="5"/>
  <c r="E10" i="5"/>
  <c r="D10" i="5"/>
  <c r="C10" i="5"/>
  <c r="B10" i="5"/>
  <c r="G7" i="5"/>
  <c r="F7" i="5"/>
  <c r="E7" i="5"/>
  <c r="D7" i="5"/>
  <c r="C7" i="5"/>
  <c r="B7" i="5"/>
  <c r="G13" i="5"/>
  <c r="F13" i="5"/>
  <c r="E13" i="5"/>
  <c r="D13" i="5"/>
  <c r="C13" i="5"/>
  <c r="B13" i="5"/>
  <c r="G7" i="4"/>
  <c r="G6" i="4"/>
  <c r="G21" i="4"/>
  <c r="G10" i="4"/>
  <c r="G13" i="4"/>
  <c r="G8" i="4"/>
  <c r="G9" i="4"/>
  <c r="G20" i="4"/>
  <c r="F7" i="4"/>
  <c r="F6" i="4"/>
  <c r="F21" i="4"/>
  <c r="F10" i="4"/>
  <c r="F13" i="4"/>
  <c r="F8" i="4"/>
  <c r="F9" i="4"/>
  <c r="F20" i="4"/>
  <c r="E7" i="4"/>
  <c r="E6" i="4"/>
  <c r="E21" i="4"/>
  <c r="E10" i="4"/>
  <c r="E13" i="4"/>
  <c r="E8" i="4"/>
  <c r="E9" i="4"/>
  <c r="E20" i="4"/>
  <c r="D7" i="4"/>
  <c r="D6" i="4"/>
  <c r="D21" i="4"/>
  <c r="D10" i="4"/>
  <c r="D13" i="4"/>
  <c r="D9" i="4"/>
  <c r="D20" i="4"/>
  <c r="C7" i="4"/>
  <c r="C6" i="4"/>
  <c r="C21" i="4"/>
  <c r="C10" i="4"/>
  <c r="C13" i="4"/>
  <c r="C9" i="4"/>
  <c r="C20" i="4"/>
  <c r="B7" i="4"/>
  <c r="B6" i="4"/>
  <c r="B21" i="4"/>
  <c r="B10" i="4"/>
  <c r="B13" i="4"/>
  <c r="B9" i="4"/>
  <c r="B20" i="4"/>
  <c r="L10" i="3" l="1"/>
  <c r="L36" i="3"/>
  <c r="L6" i="3"/>
  <c r="L16" i="3"/>
  <c r="L24" i="3"/>
  <c r="L13" i="3"/>
  <c r="L15" i="3"/>
  <c r="L34" i="3"/>
  <c r="L22" i="3"/>
  <c r="L7" i="3"/>
  <c r="L18" i="3"/>
  <c r="L8" i="3"/>
  <c r="L12" i="3"/>
  <c r="L21" i="3"/>
  <c r="L20" i="3"/>
  <c r="K10" i="3"/>
  <c r="K36" i="3"/>
  <c r="K6" i="3"/>
  <c r="K16" i="3"/>
  <c r="K24" i="3"/>
  <c r="K13" i="3"/>
  <c r="K15" i="3"/>
  <c r="K34" i="3"/>
  <c r="K22" i="3"/>
  <c r="K7" i="3"/>
  <c r="K18" i="3"/>
  <c r="K8" i="3"/>
  <c r="K12" i="3"/>
  <c r="K21" i="3"/>
  <c r="K20" i="3"/>
  <c r="I10" i="3"/>
  <c r="I36" i="3"/>
  <c r="I6" i="3"/>
  <c r="I16" i="3"/>
  <c r="I24" i="3"/>
  <c r="I13" i="3"/>
  <c r="I15" i="3"/>
  <c r="I34" i="3"/>
  <c r="I22" i="3"/>
  <c r="I7" i="3"/>
  <c r="I18" i="3"/>
  <c r="I8" i="3"/>
  <c r="I12" i="3"/>
  <c r="I21" i="3"/>
  <c r="I20" i="3"/>
  <c r="J10" i="3"/>
  <c r="J36" i="3"/>
  <c r="J6" i="3"/>
  <c r="J16" i="3"/>
  <c r="J24" i="3"/>
  <c r="J13" i="3"/>
  <c r="J15" i="3"/>
  <c r="J34" i="3"/>
  <c r="J22" i="3"/>
  <c r="J7" i="3"/>
  <c r="J18" i="3"/>
  <c r="J8" i="3"/>
  <c r="J12" i="3"/>
  <c r="J21" i="3"/>
  <c r="J20" i="3"/>
  <c r="D10" i="3"/>
  <c r="D36" i="3"/>
  <c r="D6" i="3"/>
  <c r="D16" i="3"/>
  <c r="D24" i="3"/>
  <c r="D13" i="3"/>
  <c r="D15" i="3"/>
  <c r="D34" i="3"/>
  <c r="D22" i="3"/>
  <c r="D7" i="3"/>
  <c r="D18" i="3"/>
  <c r="D8" i="3"/>
  <c r="D12" i="3"/>
  <c r="D21" i="3"/>
  <c r="D20" i="3"/>
  <c r="S10" i="3"/>
  <c r="S36" i="3"/>
  <c r="S6" i="3"/>
  <c r="S16" i="3"/>
  <c r="S24" i="3"/>
  <c r="S13" i="3"/>
  <c r="S15" i="3"/>
  <c r="S34" i="3"/>
  <c r="S22" i="3"/>
  <c r="S7" i="3"/>
  <c r="S18" i="3"/>
  <c r="S8" i="3"/>
  <c r="S12" i="3"/>
  <c r="S21" i="3"/>
  <c r="S20" i="3"/>
  <c r="B10" i="3"/>
  <c r="B36" i="3"/>
  <c r="B6" i="3"/>
  <c r="B16" i="3"/>
  <c r="B24" i="3"/>
  <c r="B13" i="3"/>
  <c r="B15" i="3"/>
  <c r="B34" i="3"/>
  <c r="B22" i="3"/>
  <c r="B7" i="3"/>
  <c r="B18" i="3"/>
  <c r="B8" i="3"/>
  <c r="B12" i="3"/>
  <c r="B21" i="3"/>
  <c r="B20" i="3"/>
  <c r="P12" i="3" l="1"/>
  <c r="M16" i="3"/>
  <c r="P20" i="3"/>
  <c r="P21" i="3"/>
  <c r="P36" i="3"/>
  <c r="O7" i="3"/>
  <c r="P10" i="3"/>
  <c r="O18" i="3"/>
  <c r="M13" i="3"/>
  <c r="O24" i="3"/>
  <c r="O8" i="3"/>
  <c r="N34" i="3"/>
  <c r="N22" i="3"/>
  <c r="N15" i="3"/>
  <c r="P6" i="3"/>
  <c r="M20" i="3"/>
  <c r="M6" i="3"/>
  <c r="M24" i="3"/>
  <c r="N24" i="3"/>
  <c r="N13" i="3"/>
  <c r="O22" i="3"/>
  <c r="P8" i="3"/>
  <c r="M36" i="3"/>
  <c r="O34" i="3"/>
  <c r="M12" i="3"/>
  <c r="M10" i="3"/>
  <c r="N16" i="3"/>
  <c r="O15" i="3"/>
  <c r="P7" i="3"/>
  <c r="P18" i="3"/>
  <c r="M8" i="3"/>
  <c r="N20" i="3"/>
  <c r="N6" i="3"/>
  <c r="O13" i="3"/>
  <c r="P22" i="3"/>
  <c r="M21" i="3"/>
  <c r="M7" i="3"/>
  <c r="N12" i="3"/>
  <c r="N10" i="3"/>
  <c r="O16" i="3"/>
  <c r="P15" i="3"/>
  <c r="N36" i="3"/>
  <c r="P34" i="3"/>
  <c r="M22" i="3"/>
  <c r="Q22" i="3" s="1"/>
  <c r="C14" i="8" s="1"/>
  <c r="N8" i="3"/>
  <c r="O20" i="3"/>
  <c r="O6" i="3"/>
  <c r="P13" i="3"/>
  <c r="M34" i="3"/>
  <c r="N18" i="3"/>
  <c r="O21" i="3"/>
  <c r="O36" i="3"/>
  <c r="P24" i="3"/>
  <c r="M18" i="3"/>
  <c r="M15" i="3"/>
  <c r="N7" i="3"/>
  <c r="O12" i="3"/>
  <c r="O10" i="3"/>
  <c r="P16" i="3"/>
  <c r="N21" i="3"/>
  <c r="Q34" i="3" l="1"/>
  <c r="C13" i="8" s="1"/>
  <c r="Q15" i="3"/>
  <c r="Q18" i="3"/>
  <c r="H13" i="4" s="1"/>
  <c r="C12" i="8"/>
  <c r="Q7" i="3"/>
  <c r="C15" i="8" s="1"/>
  <c r="Q21" i="3"/>
  <c r="C42" i="8" s="1"/>
  <c r="Q8" i="3"/>
  <c r="Q10" i="3"/>
  <c r="Q12" i="3"/>
  <c r="Q36" i="3"/>
  <c r="C7" i="8" s="1"/>
  <c r="Q24" i="3"/>
  <c r="R24" i="3" s="1"/>
  <c r="D10" i="8" s="1"/>
  <c r="Q6" i="3"/>
  <c r="C8" i="8" s="1"/>
  <c r="Q20" i="3"/>
  <c r="Q13" i="3"/>
  <c r="C11" i="8" s="1"/>
  <c r="Q16" i="3"/>
  <c r="H12" i="5" l="1"/>
  <c r="H10" i="4"/>
  <c r="C16" i="8"/>
  <c r="H10" i="5"/>
  <c r="H13" i="5"/>
  <c r="H7" i="5"/>
  <c r="R36" i="3"/>
  <c r="D7" i="8" s="1"/>
  <c r="C9" i="8"/>
  <c r="H6" i="4"/>
  <c r="C44" i="8"/>
  <c r="H20" i="4"/>
  <c r="C10" i="8"/>
  <c r="H21" i="4"/>
  <c r="C18" i="8"/>
  <c r="H9" i="4"/>
  <c r="C6" i="8"/>
  <c r="H7" i="4"/>
  <c r="C17" i="8"/>
  <c r="H8" i="4"/>
  <c r="H11" i="5"/>
  <c r="H14" i="5"/>
  <c r="H16" i="5"/>
  <c r="R8" i="3"/>
  <c r="D17" i="8" s="1"/>
  <c r="R15" i="3"/>
  <c r="D12" i="8" s="1"/>
  <c r="R13" i="3"/>
  <c r="R10" i="3"/>
  <c r="D6" i="8" s="1"/>
  <c r="R6" i="3"/>
  <c r="R20" i="3"/>
  <c r="D44" i="8" s="1"/>
  <c r="R34" i="3"/>
  <c r="R16" i="3"/>
  <c r="D9" i="8" s="1"/>
  <c r="R12" i="3"/>
  <c r="D18" i="8" s="1"/>
  <c r="R22" i="3"/>
  <c r="D14" i="8" s="1"/>
  <c r="R21" i="3"/>
  <c r="D42" i="8" s="1"/>
  <c r="R7" i="3"/>
  <c r="D15" i="8" s="1"/>
  <c r="R18" i="3"/>
  <c r="I12" i="5" l="1"/>
  <c r="D16" i="8"/>
  <c r="I20" i="4"/>
  <c r="D13" i="8"/>
  <c r="I21" i="4"/>
  <c r="D8" i="8"/>
  <c r="D11" i="8"/>
  <c r="I10" i="5"/>
  <c r="DV6" i="5" a="1"/>
  <c r="DU6" i="5" a="1"/>
  <c r="DT6" i="5" a="1"/>
  <c r="DS6" i="5" a="1"/>
  <c r="DR6" i="5" a="1"/>
  <c r="DQ6" i="5" a="1"/>
  <c r="DP6" i="5" a="1"/>
  <c r="DO6" i="5" a="1"/>
  <c r="DN6" i="5" a="1"/>
  <c r="DM6" i="5" a="1"/>
  <c r="DL6" i="5" a="1"/>
  <c r="DK6" i="5" a="1"/>
  <c r="DJ6" i="5" a="1"/>
  <c r="DI6" i="5" a="1"/>
  <c r="DH6" i="5" a="1"/>
  <c r="DG6" i="5" a="1"/>
  <c r="DF6" i="5" a="1"/>
  <c r="DE6" i="5" a="1"/>
  <c r="DD6" i="5" a="1"/>
  <c r="DC6" i="5" a="1"/>
  <c r="DB6" i="5" a="1"/>
  <c r="DA6" i="5" a="1"/>
  <c r="CZ6" i="5" a="1"/>
  <c r="CY6" i="5" a="1"/>
  <c r="CX6" i="5" a="1"/>
  <c r="CW6" i="5" a="1"/>
  <c r="CV6" i="5" a="1"/>
  <c r="CU6" i="5" a="1"/>
  <c r="CT6" i="5" a="1"/>
  <c r="CS6" i="5" a="1"/>
  <c r="CR6" i="5" a="1"/>
  <c r="CQ6" i="5" a="1"/>
  <c r="CP6" i="5" a="1"/>
  <c r="CO6" i="5" a="1"/>
  <c r="CN6" i="5" a="1"/>
  <c r="CM6" i="5" a="1"/>
  <c r="CL6" i="5" a="1"/>
  <c r="CK6" i="5" a="1"/>
  <c r="CJ6" i="5" a="1"/>
  <c r="CI6" i="5" a="1"/>
  <c r="CH6" i="5" a="1"/>
  <c r="CG6" i="5" a="1"/>
  <c r="CF6" i="5" a="1"/>
  <c r="CE6" i="5" a="1"/>
  <c r="CD6" i="5" a="1"/>
  <c r="CC6" i="5" a="1"/>
  <c r="CB6" i="5" a="1"/>
  <c r="CA6" i="5" a="1"/>
  <c r="BZ6" i="5" a="1"/>
  <c r="BY6" i="5" a="1"/>
  <c r="BX6" i="5" a="1"/>
  <c r="BW6" i="5" a="1"/>
  <c r="BV6" i="5" a="1"/>
  <c r="BU6" i="5" a="1"/>
  <c r="BT6" i="5" a="1"/>
  <c r="BS6" i="5" a="1"/>
  <c r="BR6" i="5" a="1"/>
  <c r="BQ6" i="5" a="1"/>
  <c r="BP6" i="5" a="1"/>
  <c r="BO6" i="5" a="1"/>
  <c r="BN6" i="5" a="1"/>
  <c r="BM6" i="5" a="1"/>
  <c r="BL6" i="5" a="1"/>
  <c r="BK6" i="5" a="1"/>
  <c r="BJ6" i="5" a="1"/>
  <c r="BI6" i="5" a="1"/>
  <c r="BH6" i="5" a="1"/>
  <c r="BG6" i="5" a="1"/>
  <c r="BF6" i="5" a="1"/>
  <c r="BE6" i="5" a="1"/>
  <c r="BD6" i="5" a="1"/>
  <c r="BC6" i="5" a="1"/>
  <c r="BB6" i="5" a="1"/>
  <c r="BA6" i="5" a="1"/>
  <c r="AZ6" i="5" a="1"/>
  <c r="AY6" i="5" a="1"/>
  <c r="AX6" i="5" a="1"/>
  <c r="AW6" i="5" a="1"/>
  <c r="AV6" i="5" a="1"/>
  <c r="AU6" i="5" a="1"/>
  <c r="AT6" i="5" a="1"/>
  <c r="AS6" i="5" a="1"/>
  <c r="AR6" i="5" a="1"/>
  <c r="AQ6" i="5" a="1"/>
  <c r="AP6" i="5" a="1"/>
  <c r="AO6" i="5" a="1"/>
  <c r="AN6" i="5" a="1"/>
  <c r="AM6" i="5" a="1"/>
  <c r="AL6" i="5" a="1"/>
  <c r="AK6" i="5" a="1"/>
  <c r="AJ6" i="5" a="1"/>
  <c r="AI6" i="5" a="1"/>
  <c r="AH6" i="5" a="1"/>
  <c r="AG6" i="5" a="1"/>
  <c r="AF6" i="5" a="1"/>
  <c r="AE6" i="5" a="1"/>
  <c r="AD6" i="5" a="1"/>
  <c r="AC6" i="5" a="1"/>
  <c r="AB6" i="5" a="1"/>
  <c r="AA6" i="5" a="1"/>
  <c r="DW6" i="4" a="1"/>
  <c r="DV6" i="4" a="1"/>
  <c r="DU6" i="4" a="1"/>
  <c r="DT6" i="4" a="1"/>
  <c r="DS6" i="4" a="1"/>
  <c r="DR6" i="4" a="1"/>
  <c r="DQ6" i="4" a="1"/>
  <c r="DP6" i="4" a="1"/>
  <c r="DO6" i="4" a="1"/>
  <c r="DN6" i="4" a="1"/>
  <c r="DM6" i="4" a="1"/>
  <c r="DL6" i="4" a="1"/>
  <c r="DK6" i="4" a="1"/>
  <c r="DJ6" i="4" a="1"/>
  <c r="DI6" i="4" a="1"/>
  <c r="DH6" i="4" a="1"/>
  <c r="DG6" i="4" a="1"/>
  <c r="DF6" i="4" a="1"/>
  <c r="DE6" i="4" a="1"/>
  <c r="DD6" i="4" a="1"/>
  <c r="DC6" i="4" a="1"/>
  <c r="DB6" i="4" a="1"/>
  <c r="DA6" i="4" a="1"/>
  <c r="CZ6" i="4" a="1"/>
  <c r="CY6" i="4" a="1"/>
  <c r="CX6" i="4" a="1"/>
  <c r="CW6" i="4" a="1"/>
  <c r="CV6" i="4" a="1"/>
  <c r="CU6" i="4" a="1"/>
  <c r="CT6" i="4" a="1"/>
  <c r="CS6" i="4" a="1"/>
  <c r="CR6" i="4" a="1"/>
  <c r="CQ6" i="4" a="1"/>
  <c r="CP6" i="4" a="1"/>
  <c r="CO6" i="4" a="1"/>
  <c r="CN6" i="4" a="1"/>
  <c r="CM6" i="4" a="1"/>
  <c r="CL6" i="4" a="1"/>
  <c r="CK6" i="4" a="1"/>
  <c r="CJ6" i="4" a="1"/>
  <c r="CI6" i="4" a="1"/>
  <c r="CH6" i="4" a="1"/>
  <c r="CG6" i="4" a="1"/>
  <c r="CF6" i="4" a="1"/>
  <c r="CE6" i="4" a="1"/>
  <c r="CD6" i="4" a="1"/>
  <c r="CC6" i="4" a="1"/>
  <c r="CB6" i="4" a="1"/>
  <c r="CA6" i="4" a="1"/>
  <c r="BZ6" i="4" a="1"/>
  <c r="BY6" i="4" a="1"/>
  <c r="BX6" i="4" a="1"/>
  <c r="BW6" i="4" a="1"/>
  <c r="BV6" i="4" a="1"/>
  <c r="BU6" i="4" a="1"/>
  <c r="BT6" i="4" a="1"/>
  <c r="BS6" i="4" a="1"/>
  <c r="BR6" i="4" a="1"/>
  <c r="BQ6" i="4" a="1"/>
  <c r="BP6" i="4" a="1"/>
  <c r="BO6" i="4" a="1"/>
  <c r="BN6" i="4" a="1"/>
  <c r="BM6" i="4" a="1"/>
  <c r="BL6" i="4" a="1"/>
  <c r="BK6" i="4" a="1"/>
  <c r="BJ6" i="4" a="1"/>
  <c r="BI6" i="4" a="1"/>
  <c r="BH6" i="4" a="1"/>
  <c r="BG6" i="4" a="1"/>
  <c r="BF6" i="4" a="1"/>
  <c r="BE6" i="4" a="1"/>
  <c r="BD6" i="4" a="1"/>
  <c r="BC6" i="4" a="1"/>
  <c r="BB6" i="4" a="1"/>
  <c r="BA6" i="4" a="1"/>
  <c r="AZ6" i="4" a="1"/>
  <c r="AY6" i="4" a="1"/>
  <c r="AX6" i="4" a="1"/>
  <c r="AW6" i="4" a="1"/>
  <c r="AV6" i="4" a="1"/>
  <c r="AU6" i="4" a="1"/>
  <c r="AT6" i="4" a="1"/>
  <c r="AS6" i="4" a="1"/>
  <c r="AR6" i="4" a="1"/>
  <c r="AQ6" i="4" a="1"/>
  <c r="AP6" i="4" a="1"/>
  <c r="AO6" i="4" a="1"/>
  <c r="AN6" i="4" a="1"/>
  <c r="AM6" i="4" a="1"/>
  <c r="AL6" i="4" a="1"/>
  <c r="AK6" i="4" a="1"/>
  <c r="AJ6" i="4" a="1"/>
  <c r="AI6" i="4" a="1"/>
  <c r="AH6" i="4" a="1"/>
  <c r="AG6" i="4" a="1"/>
  <c r="AF6" i="4" a="1"/>
  <c r="AE6" i="4" a="1"/>
  <c r="AD6" i="4" a="1"/>
  <c r="AC6" i="4" a="1"/>
  <c r="AB6" i="4" a="1"/>
  <c r="AA6" i="4" a="1"/>
  <c r="I11" i="5"/>
  <c r="I8" i="4"/>
  <c r="I16" i="5"/>
  <c r="I7" i="4"/>
  <c r="I13" i="5"/>
  <c r="I9" i="4"/>
  <c r="I14" i="5"/>
  <c r="I10" i="4"/>
  <c r="I7" i="5"/>
  <c r="I13" i="4"/>
  <c r="I6" i="4"/>
  <c r="AA10" i="4" l="1"/>
  <c r="AA21" i="4"/>
  <c r="AA9" i="4"/>
  <c r="AA20" i="4"/>
  <c r="AA8" i="4"/>
  <c r="AA19" i="4"/>
  <c r="AA7" i="4"/>
  <c r="AA18" i="4"/>
  <c r="AA6" i="4"/>
  <c r="AA17" i="4"/>
  <c r="AA16" i="4"/>
  <c r="AA15" i="4"/>
  <c r="AA26" i="4"/>
  <c r="AA14" i="4"/>
  <c r="AA25" i="4"/>
  <c r="AA13" i="4"/>
  <c r="AA24" i="4"/>
  <c r="AA12" i="4"/>
  <c r="AA23" i="4"/>
  <c r="AA11" i="4"/>
  <c r="AA22" i="4"/>
  <c r="AB10" i="4"/>
  <c r="AB16" i="4"/>
  <c r="AB17" i="4"/>
  <c r="AB18" i="4"/>
  <c r="AB22" i="4"/>
  <c r="AB13" i="4"/>
  <c r="AB15" i="4"/>
  <c r="AB19" i="4"/>
  <c r="AB23" i="4"/>
  <c r="AB6" i="4"/>
  <c r="AB25" i="4"/>
  <c r="AB26" i="4"/>
  <c r="AB14" i="4"/>
  <c r="AB24" i="4"/>
  <c r="AB12" i="4"/>
  <c r="AB21" i="4"/>
  <c r="AB9" i="4"/>
  <c r="AB20" i="4"/>
  <c r="AB8" i="4"/>
  <c r="AB7" i="4"/>
  <c r="AB11" i="4"/>
  <c r="AC16" i="4"/>
  <c r="AC25" i="4"/>
  <c r="AC24" i="4"/>
  <c r="AC21" i="4"/>
  <c r="AC20" i="4"/>
  <c r="AC19" i="4"/>
  <c r="AC18" i="4"/>
  <c r="AC15" i="4"/>
  <c r="AC13" i="4"/>
  <c r="AC12" i="4"/>
  <c r="AC9" i="4"/>
  <c r="AC8" i="4"/>
  <c r="AC7" i="4"/>
  <c r="AC6" i="4"/>
  <c r="AC17" i="4"/>
  <c r="AC10" i="4"/>
  <c r="AC22" i="4"/>
  <c r="AC11" i="4"/>
  <c r="AC23" i="4"/>
  <c r="AC14" i="4"/>
  <c r="AC26" i="4"/>
  <c r="AD18" i="4"/>
  <c r="AD26" i="4"/>
  <c r="AD23" i="4"/>
  <c r="AD22" i="4"/>
  <c r="AD21" i="4"/>
  <c r="AD20" i="4"/>
  <c r="AD15" i="4"/>
  <c r="AD14" i="4"/>
  <c r="AD11" i="4"/>
  <c r="AD10" i="4"/>
  <c r="AD9" i="4"/>
  <c r="AD8" i="4"/>
  <c r="AD7" i="4"/>
  <c r="AD19" i="4"/>
  <c r="AD12" i="4"/>
  <c r="AD24" i="4"/>
  <c r="AD13" i="4"/>
  <c r="AD25" i="4"/>
  <c r="AD16" i="4"/>
  <c r="AD17" i="4"/>
  <c r="AD6" i="4"/>
  <c r="AE22" i="4"/>
  <c r="AE25" i="4"/>
  <c r="AE24" i="4"/>
  <c r="AE23" i="4"/>
  <c r="AE17" i="4"/>
  <c r="AE11" i="4"/>
  <c r="AE10" i="4"/>
  <c r="AE12" i="4"/>
  <c r="AE13" i="4"/>
  <c r="AE16" i="4"/>
  <c r="AE20" i="4"/>
  <c r="AE8" i="4"/>
  <c r="AE19" i="4"/>
  <c r="AE7" i="4"/>
  <c r="AE18" i="4"/>
  <c r="AE6" i="4"/>
  <c r="AE15" i="4"/>
  <c r="AE26" i="4"/>
  <c r="AE14" i="4"/>
  <c r="AE21" i="4"/>
  <c r="AE9" i="4"/>
  <c r="AF26" i="4"/>
  <c r="AF25" i="4"/>
  <c r="AF23" i="4"/>
  <c r="AF22" i="4"/>
  <c r="AF21" i="4"/>
  <c r="AF20" i="4"/>
  <c r="AF19" i="4"/>
  <c r="AF17" i="4"/>
  <c r="AF16" i="4"/>
  <c r="AF15" i="4"/>
  <c r="AF14" i="4"/>
  <c r="AF13" i="4"/>
  <c r="AF11" i="4"/>
  <c r="AF10" i="4"/>
  <c r="AF9" i="4"/>
  <c r="AF8" i="4"/>
  <c r="AF7" i="4"/>
  <c r="AF6" i="4"/>
  <c r="AF24" i="4"/>
  <c r="AF12" i="4"/>
  <c r="AF18" i="4"/>
  <c r="AG24" i="4"/>
  <c r="AG23" i="4"/>
  <c r="AG26" i="4"/>
  <c r="AG14" i="4"/>
  <c r="AG15" i="4"/>
  <c r="AG13" i="4"/>
  <c r="AG25" i="4"/>
  <c r="AG12" i="4"/>
  <c r="AG22" i="4"/>
  <c r="AG9" i="4"/>
  <c r="AG21" i="4"/>
  <c r="AG8" i="4"/>
  <c r="AG16" i="4"/>
  <c r="AG6" i="4"/>
  <c r="AG19" i="4"/>
  <c r="AG20" i="4"/>
  <c r="AG7" i="4"/>
  <c r="AG10" i="4"/>
  <c r="AG17" i="4"/>
  <c r="AG11" i="4"/>
  <c r="AG18" i="4"/>
  <c r="AH16" i="4"/>
  <c r="AH24" i="4"/>
  <c r="AH22" i="4"/>
  <c r="AH21" i="4"/>
  <c r="AH14" i="4"/>
  <c r="AH11" i="4"/>
  <c r="AH9" i="4"/>
  <c r="AH8" i="4"/>
  <c r="AH7" i="4"/>
  <c r="AH20" i="4"/>
  <c r="AH10" i="4"/>
  <c r="AH23" i="4"/>
  <c r="AH12" i="4"/>
  <c r="AH25" i="4"/>
  <c r="AH13" i="4"/>
  <c r="AH26" i="4"/>
  <c r="AH15" i="4"/>
  <c r="AH17" i="4"/>
  <c r="AH18" i="4"/>
  <c r="AH6" i="4"/>
  <c r="AH19" i="4"/>
  <c r="AI17" i="4"/>
  <c r="AI26" i="4"/>
  <c r="AI25" i="4"/>
  <c r="AI15" i="4"/>
  <c r="AI13" i="4"/>
  <c r="AI12" i="4"/>
  <c r="AI11" i="4"/>
  <c r="AI24" i="4"/>
  <c r="AI14" i="4"/>
  <c r="AI16" i="4"/>
  <c r="AI18" i="4"/>
  <c r="AI6" i="4"/>
  <c r="AI19" i="4"/>
  <c r="AI7" i="4"/>
  <c r="AI20" i="4"/>
  <c r="AI8" i="4"/>
  <c r="AI21" i="4"/>
  <c r="AI9" i="4"/>
  <c r="AI22" i="4"/>
  <c r="AI10" i="4"/>
  <c r="AI23" i="4"/>
  <c r="AJ15" i="4"/>
  <c r="AJ19" i="4"/>
  <c r="AJ17" i="4"/>
  <c r="AJ16" i="4"/>
  <c r="AJ6" i="4"/>
  <c r="AJ20" i="4"/>
  <c r="AJ8" i="4"/>
  <c r="AJ18" i="4"/>
  <c r="AJ7" i="4"/>
  <c r="AJ21" i="4"/>
  <c r="AJ9" i="4"/>
  <c r="AJ22" i="4"/>
  <c r="AJ10" i="4"/>
  <c r="AJ23" i="4"/>
  <c r="AJ11" i="4"/>
  <c r="AJ24" i="4"/>
  <c r="AJ12" i="4"/>
  <c r="AJ25" i="4"/>
  <c r="AJ13" i="4"/>
  <c r="AJ26" i="4"/>
  <c r="AJ14" i="4"/>
  <c r="AK17" i="4"/>
  <c r="AK24" i="4"/>
  <c r="AK21" i="4"/>
  <c r="AK20" i="4"/>
  <c r="AK15" i="4"/>
  <c r="AK14" i="4"/>
  <c r="AK11" i="4"/>
  <c r="AK8" i="4"/>
  <c r="AK7" i="4"/>
  <c r="AK6" i="4"/>
  <c r="AK19" i="4"/>
  <c r="AK9" i="4"/>
  <c r="AK23" i="4"/>
  <c r="AK12" i="4"/>
  <c r="AK25" i="4"/>
  <c r="AK13" i="4"/>
  <c r="AK26" i="4"/>
  <c r="AK16" i="4"/>
  <c r="AK22" i="4"/>
  <c r="AK10" i="4"/>
  <c r="AK18" i="4"/>
  <c r="AL17" i="4"/>
  <c r="AL26" i="4"/>
  <c r="AL25" i="4"/>
  <c r="AL19" i="4"/>
  <c r="AL15" i="4"/>
  <c r="AL13" i="4"/>
  <c r="AL11" i="4"/>
  <c r="AL6" i="4"/>
  <c r="AL10" i="4"/>
  <c r="AL23" i="4"/>
  <c r="AL14" i="4"/>
  <c r="AL16" i="4"/>
  <c r="AL24" i="4"/>
  <c r="AL12" i="4"/>
  <c r="AL18" i="4"/>
  <c r="AL7" i="4"/>
  <c r="AL20" i="4"/>
  <c r="AL8" i="4"/>
  <c r="AL21" i="4"/>
  <c r="AL9" i="4"/>
  <c r="AL22" i="4"/>
  <c r="AM25" i="4"/>
  <c r="AM23" i="4"/>
  <c r="AM20" i="4"/>
  <c r="AM19" i="4"/>
  <c r="AM17" i="4"/>
  <c r="AM16" i="4"/>
  <c r="AM15" i="4"/>
  <c r="AM12" i="4"/>
  <c r="AM10" i="4"/>
  <c r="AM7" i="4"/>
  <c r="AM6" i="4"/>
  <c r="AM26" i="4"/>
  <c r="AM14" i="4"/>
  <c r="AM18" i="4"/>
  <c r="AM8" i="4"/>
  <c r="AM21" i="4"/>
  <c r="AM9" i="4"/>
  <c r="AM22" i="4"/>
  <c r="AM11" i="4"/>
  <c r="AM24" i="4"/>
  <c r="AM13" i="4"/>
  <c r="AN16" i="4"/>
  <c r="AN26" i="4"/>
  <c r="AN24" i="4"/>
  <c r="AN23" i="4"/>
  <c r="AN21" i="4"/>
  <c r="AN20" i="4"/>
  <c r="AN19" i="4"/>
  <c r="AN17" i="4"/>
  <c r="AN14" i="4"/>
  <c r="AN13" i="4"/>
  <c r="AN11" i="4"/>
  <c r="AN10" i="4"/>
  <c r="AN8" i="4"/>
  <c r="AN7" i="4"/>
  <c r="AN6" i="4"/>
  <c r="AN9" i="4"/>
  <c r="AN22" i="4"/>
  <c r="AN12" i="4"/>
  <c r="AN25" i="4"/>
  <c r="AN15" i="4"/>
  <c r="AN18" i="4"/>
  <c r="AO17" i="4"/>
  <c r="AO25" i="4"/>
  <c r="AO24" i="4"/>
  <c r="AO14" i="4"/>
  <c r="AO12" i="4"/>
  <c r="AO11" i="4"/>
  <c r="AO10" i="4"/>
  <c r="AO23" i="4"/>
  <c r="AO13" i="4"/>
  <c r="AO26" i="4"/>
  <c r="AO15" i="4"/>
  <c r="AO16" i="4"/>
  <c r="AO18" i="4"/>
  <c r="AO6" i="4"/>
  <c r="AO19" i="4"/>
  <c r="AO7" i="4"/>
  <c r="AO20" i="4"/>
  <c r="AO8" i="4"/>
  <c r="AO21" i="4"/>
  <c r="AO9" i="4"/>
  <c r="AO22" i="4"/>
  <c r="AP20" i="4"/>
  <c r="AP8" i="4"/>
  <c r="AP26" i="4"/>
  <c r="AP13" i="4"/>
  <c r="AP25" i="4"/>
  <c r="AP12" i="4"/>
  <c r="AP24" i="4"/>
  <c r="AP11" i="4"/>
  <c r="AP23" i="4"/>
  <c r="AP10" i="4"/>
  <c r="AP22" i="4"/>
  <c r="AP9" i="4"/>
  <c r="AP21" i="4"/>
  <c r="AP7" i="4"/>
  <c r="AP19" i="4"/>
  <c r="AP6" i="4"/>
  <c r="AP17" i="4"/>
  <c r="AP14" i="4"/>
  <c r="AP15" i="4"/>
  <c r="AP16" i="4"/>
  <c r="AP18" i="4"/>
  <c r="AQ24" i="4"/>
  <c r="AQ23" i="4"/>
  <c r="AQ20" i="4"/>
  <c r="AQ19" i="4"/>
  <c r="AQ14" i="4"/>
  <c r="AQ11" i="4"/>
  <c r="AQ9" i="4"/>
  <c r="AQ7" i="4"/>
  <c r="AQ6" i="4"/>
  <c r="AQ22" i="4"/>
  <c r="AQ10" i="4"/>
  <c r="AQ18" i="4"/>
  <c r="AQ8" i="4"/>
  <c r="AQ21" i="4"/>
  <c r="AQ12" i="4"/>
  <c r="AQ25" i="4"/>
  <c r="AQ13" i="4"/>
  <c r="AQ26" i="4"/>
  <c r="AQ15" i="4"/>
  <c r="AQ16" i="4"/>
  <c r="AQ17" i="4"/>
  <c r="AR17" i="4"/>
  <c r="AR25" i="4"/>
  <c r="AR23" i="4"/>
  <c r="AR14" i="4"/>
  <c r="AR11" i="4"/>
  <c r="AR10" i="4"/>
  <c r="AR9" i="4"/>
  <c r="AR22" i="4"/>
  <c r="AR13" i="4"/>
  <c r="AR26" i="4"/>
  <c r="AR15" i="4"/>
  <c r="AR16" i="4"/>
  <c r="AR24" i="4"/>
  <c r="AR12" i="4"/>
  <c r="AR18" i="4"/>
  <c r="AR6" i="4"/>
  <c r="AR19" i="4"/>
  <c r="AR7" i="4"/>
  <c r="AR20" i="4"/>
  <c r="AR8" i="4"/>
  <c r="AR21" i="4"/>
  <c r="AS26" i="4"/>
  <c r="AS14" i="4"/>
  <c r="AS25" i="4"/>
  <c r="AS12" i="4"/>
  <c r="AS24" i="4"/>
  <c r="AS11" i="4"/>
  <c r="AS23" i="4"/>
  <c r="AS10" i="4"/>
  <c r="AS22" i="4"/>
  <c r="AS9" i="4"/>
  <c r="AS21" i="4"/>
  <c r="AS8" i="4"/>
  <c r="AS20" i="4"/>
  <c r="AS7" i="4"/>
  <c r="AS19" i="4"/>
  <c r="AS6" i="4"/>
  <c r="AS17" i="4"/>
  <c r="AS13" i="4"/>
  <c r="AS15" i="4"/>
  <c r="AS16" i="4"/>
  <c r="AS18" i="4"/>
  <c r="AT16" i="4"/>
  <c r="AT26" i="4"/>
  <c r="AT25" i="4"/>
  <c r="AT23" i="4"/>
  <c r="AT22" i="4"/>
  <c r="AT20" i="4"/>
  <c r="AT19" i="4"/>
  <c r="AT15" i="4"/>
  <c r="AT14" i="4"/>
  <c r="AT13" i="4"/>
  <c r="AT12" i="4"/>
  <c r="AT10" i="4"/>
  <c r="AT9" i="4"/>
  <c r="AT7" i="4"/>
  <c r="AT6" i="4"/>
  <c r="AT18" i="4"/>
  <c r="AT8" i="4"/>
  <c r="AT21" i="4"/>
  <c r="AT11" i="4"/>
  <c r="AT24" i="4"/>
  <c r="AT17" i="4"/>
  <c r="AU15" i="4"/>
  <c r="AU26" i="4"/>
  <c r="AU24" i="4"/>
  <c r="AU23" i="4"/>
  <c r="AU20" i="4"/>
  <c r="AU17" i="4"/>
  <c r="AU16" i="4"/>
  <c r="AU14" i="4"/>
  <c r="AU13" i="4"/>
  <c r="AU11" i="4"/>
  <c r="AU10" i="4"/>
  <c r="AU7" i="4"/>
  <c r="AU9" i="4"/>
  <c r="AU22" i="4"/>
  <c r="AU12" i="4"/>
  <c r="AU25" i="4"/>
  <c r="AU18" i="4"/>
  <c r="AU6" i="4"/>
  <c r="AU19" i="4"/>
  <c r="AU8" i="4"/>
  <c r="AU21" i="4"/>
  <c r="AV16" i="4"/>
  <c r="AV17" i="4"/>
  <c r="AV15" i="4"/>
  <c r="AV14" i="4"/>
  <c r="AV13" i="4"/>
  <c r="AV26" i="4"/>
  <c r="AV20" i="4"/>
  <c r="AV8" i="4"/>
  <c r="AV18" i="4"/>
  <c r="AV6" i="4"/>
  <c r="AV19" i="4"/>
  <c r="AV7" i="4"/>
  <c r="AV21" i="4"/>
  <c r="AV9" i="4"/>
  <c r="AV22" i="4"/>
  <c r="AV10" i="4"/>
  <c r="AV23" i="4"/>
  <c r="AV11" i="4"/>
  <c r="AV24" i="4"/>
  <c r="AV12" i="4"/>
  <c r="AV25" i="4"/>
  <c r="AW22" i="4"/>
  <c r="AW10" i="4"/>
  <c r="AW16" i="4"/>
  <c r="AW15" i="4"/>
  <c r="AW14" i="4"/>
  <c r="AW26" i="4"/>
  <c r="AW13" i="4"/>
  <c r="AW25" i="4"/>
  <c r="AW12" i="4"/>
  <c r="AW24" i="4"/>
  <c r="AW11" i="4"/>
  <c r="AW23" i="4"/>
  <c r="AW9" i="4"/>
  <c r="AW21" i="4"/>
  <c r="AW8" i="4"/>
  <c r="AW20" i="4"/>
  <c r="AW7" i="4"/>
  <c r="AW17" i="4"/>
  <c r="AW6" i="4"/>
  <c r="AW18" i="4"/>
  <c r="AW19" i="4"/>
  <c r="AX24" i="4"/>
  <c r="AX26" i="4"/>
  <c r="AX25" i="4"/>
  <c r="AX23" i="4"/>
  <c r="AX22" i="4"/>
  <c r="AX21" i="4"/>
  <c r="AX20" i="4"/>
  <c r="AX19" i="4"/>
  <c r="AX18" i="4"/>
  <c r="AX16" i="4"/>
  <c r="AX15" i="4"/>
  <c r="AX14" i="4"/>
  <c r="AX13" i="4"/>
  <c r="AX11" i="4"/>
  <c r="AX10" i="4"/>
  <c r="AX9" i="4"/>
  <c r="AX8" i="4"/>
  <c r="AX7" i="4"/>
  <c r="AX6" i="4"/>
  <c r="AX17" i="4"/>
  <c r="AX12" i="4"/>
  <c r="AY18" i="4"/>
  <c r="AY17" i="4"/>
  <c r="AY16" i="4"/>
  <c r="AY15" i="4"/>
  <c r="AY26" i="4"/>
  <c r="AY14" i="4"/>
  <c r="AY19" i="4"/>
  <c r="AY7" i="4"/>
  <c r="AY20" i="4"/>
  <c r="AY6" i="4"/>
  <c r="AY21" i="4"/>
  <c r="AY8" i="4"/>
  <c r="AY22" i="4"/>
  <c r="AY9" i="4"/>
  <c r="AY23" i="4"/>
  <c r="AY10" i="4"/>
  <c r="AY24" i="4"/>
  <c r="AY11" i="4"/>
  <c r="AY25" i="4"/>
  <c r="AY12" i="4"/>
  <c r="AY13" i="4"/>
  <c r="AZ18" i="4"/>
  <c r="AZ26" i="4"/>
  <c r="AZ24" i="4"/>
  <c r="AZ23" i="4"/>
  <c r="AZ12" i="4"/>
  <c r="AZ10" i="4"/>
  <c r="AZ8" i="4"/>
  <c r="AZ7" i="4"/>
  <c r="AZ22" i="4"/>
  <c r="AZ11" i="4"/>
  <c r="AZ25" i="4"/>
  <c r="AZ13" i="4"/>
  <c r="AZ14" i="4"/>
  <c r="AZ15" i="4"/>
  <c r="AZ17" i="4"/>
  <c r="AZ16" i="4"/>
  <c r="AZ21" i="4"/>
  <c r="AZ9" i="4"/>
  <c r="AZ19" i="4"/>
  <c r="AZ6" i="4"/>
  <c r="AZ20" i="4"/>
  <c r="BA17" i="4"/>
  <c r="BA19" i="4"/>
  <c r="BA16" i="4"/>
  <c r="BA15" i="4"/>
  <c r="BA14" i="4"/>
  <c r="BA18" i="4"/>
  <c r="BA6" i="4"/>
  <c r="BA23" i="4"/>
  <c r="BA11" i="4"/>
  <c r="BA20" i="4"/>
  <c r="BA7" i="4"/>
  <c r="BA21" i="4"/>
  <c r="BA8" i="4"/>
  <c r="BA22" i="4"/>
  <c r="BA9" i="4"/>
  <c r="BA24" i="4"/>
  <c r="BA10" i="4"/>
  <c r="BA25" i="4"/>
  <c r="BA12" i="4"/>
  <c r="BA26" i="4"/>
  <c r="BA13" i="4"/>
  <c r="BB17" i="4"/>
  <c r="BB26" i="4"/>
  <c r="BB24" i="4"/>
  <c r="BB23" i="4"/>
  <c r="BB22" i="4"/>
  <c r="BB18" i="4"/>
  <c r="BB16" i="4"/>
  <c r="BB15" i="4"/>
  <c r="BB12" i="4"/>
  <c r="BB11" i="4"/>
  <c r="BB10" i="4"/>
  <c r="BB9" i="4"/>
  <c r="BB7" i="4"/>
  <c r="BB6" i="4"/>
  <c r="BB21" i="4"/>
  <c r="BB14" i="4"/>
  <c r="BB20" i="4"/>
  <c r="BB8" i="4"/>
  <c r="BB25" i="4"/>
  <c r="BB13" i="4"/>
  <c r="BB19" i="4"/>
  <c r="BC17" i="4"/>
  <c r="BC23" i="4"/>
  <c r="BC18" i="4"/>
  <c r="BC16" i="4"/>
  <c r="BC14" i="4"/>
  <c r="BC8" i="4"/>
  <c r="BC13" i="4"/>
  <c r="BC22" i="4"/>
  <c r="BC10" i="4"/>
  <c r="BC15" i="4"/>
  <c r="BC19" i="4"/>
  <c r="BC6" i="4"/>
  <c r="BC20" i="4"/>
  <c r="BC7" i="4"/>
  <c r="BC21" i="4"/>
  <c r="BC9" i="4"/>
  <c r="BC24" i="4"/>
  <c r="BC11" i="4"/>
  <c r="BC25" i="4"/>
  <c r="BC12" i="4"/>
  <c r="BC26" i="4"/>
  <c r="BD24" i="4"/>
  <c r="BD26" i="4"/>
  <c r="BD25" i="4"/>
  <c r="BD23" i="4"/>
  <c r="BD22" i="4"/>
  <c r="BD21" i="4"/>
  <c r="BD20" i="4"/>
  <c r="BD19" i="4"/>
  <c r="BD18" i="4"/>
  <c r="BD16" i="4"/>
  <c r="BD15" i="4"/>
  <c r="BD14" i="4"/>
  <c r="BD13" i="4"/>
  <c r="BD11" i="4"/>
  <c r="BD10" i="4"/>
  <c r="BD9" i="4"/>
  <c r="BD8" i="4"/>
  <c r="BD7" i="4"/>
  <c r="BD6" i="4"/>
  <c r="BD17" i="4"/>
  <c r="BD12" i="4"/>
  <c r="BE18" i="4"/>
  <c r="BE21" i="4"/>
  <c r="BE16" i="4"/>
  <c r="BE13" i="4"/>
  <c r="BE12" i="4"/>
  <c r="BE6" i="4"/>
  <c r="BE11" i="4"/>
  <c r="BE25" i="4"/>
  <c r="BE15" i="4"/>
  <c r="BE17" i="4"/>
  <c r="BE26" i="4"/>
  <c r="BE14" i="4"/>
  <c r="BE19" i="4"/>
  <c r="BE7" i="4"/>
  <c r="BE20" i="4"/>
  <c r="BE8" i="4"/>
  <c r="BE22" i="4"/>
  <c r="BE9" i="4"/>
  <c r="BE23" i="4"/>
  <c r="BE10" i="4"/>
  <c r="BE24" i="4"/>
  <c r="BF16" i="4"/>
  <c r="BF21" i="4"/>
  <c r="BF9" i="4"/>
  <c r="BF17" i="4"/>
  <c r="BF15" i="4"/>
  <c r="BF14" i="4"/>
  <c r="BF13" i="4"/>
  <c r="BF26" i="4"/>
  <c r="BF12" i="4"/>
  <c r="BF25" i="4"/>
  <c r="BF11" i="4"/>
  <c r="BF24" i="4"/>
  <c r="BF10" i="4"/>
  <c r="BF23" i="4"/>
  <c r="BF8" i="4"/>
  <c r="BF22" i="4"/>
  <c r="BF7" i="4"/>
  <c r="BF18" i="4"/>
  <c r="BF6" i="4"/>
  <c r="BF20" i="4"/>
  <c r="BF19" i="4"/>
  <c r="BG19" i="4"/>
  <c r="BG26" i="4"/>
  <c r="BG15" i="4"/>
  <c r="BG13" i="4"/>
  <c r="BG12" i="4"/>
  <c r="BG10" i="4"/>
  <c r="BG25" i="4"/>
  <c r="BG14" i="4"/>
  <c r="BG16" i="4"/>
  <c r="BG17" i="4"/>
  <c r="BG18" i="4"/>
  <c r="BG6" i="4"/>
  <c r="BG23" i="4"/>
  <c r="BG11" i="4"/>
  <c r="BG20" i="4"/>
  <c r="BG7" i="4"/>
  <c r="BG21" i="4"/>
  <c r="BG8" i="4"/>
  <c r="BG22" i="4"/>
  <c r="BG9" i="4"/>
  <c r="BG24" i="4"/>
  <c r="BH26" i="4"/>
  <c r="BH14" i="4"/>
  <c r="BH21" i="4"/>
  <c r="BH8" i="4"/>
  <c r="BH13" i="4"/>
  <c r="BH17" i="4"/>
  <c r="BH16" i="4"/>
  <c r="BH15" i="4"/>
  <c r="BH12" i="4"/>
  <c r="BH11" i="4"/>
  <c r="BH25" i="4"/>
  <c r="BH10" i="4"/>
  <c r="BH24" i="4"/>
  <c r="BH9" i="4"/>
  <c r="BH23" i="4"/>
  <c r="BH7" i="4"/>
  <c r="BH22" i="4"/>
  <c r="BH6" i="4"/>
  <c r="BH18" i="4"/>
  <c r="BH19" i="4"/>
  <c r="BH20" i="4"/>
  <c r="BI16" i="4"/>
  <c r="BI26" i="4"/>
  <c r="BI25" i="4"/>
  <c r="BI24" i="4"/>
  <c r="BI23" i="4"/>
  <c r="BI22" i="4"/>
  <c r="BI21" i="4"/>
  <c r="BI20" i="4"/>
  <c r="BI19" i="4"/>
  <c r="BI17" i="4"/>
  <c r="BI15" i="4"/>
  <c r="BI14" i="4"/>
  <c r="BI13" i="4"/>
  <c r="BI12" i="4"/>
  <c r="BI11" i="4"/>
  <c r="BI10" i="4"/>
  <c r="BI9" i="4"/>
  <c r="BI8" i="4"/>
  <c r="BI7" i="4"/>
  <c r="BI6" i="4"/>
  <c r="BI18" i="4"/>
  <c r="BJ17" i="4"/>
  <c r="BJ23" i="4"/>
  <c r="BJ20" i="4"/>
  <c r="BJ19" i="4"/>
  <c r="BJ14" i="4"/>
  <c r="BJ12" i="4"/>
  <c r="BJ7" i="4"/>
  <c r="BJ18" i="4"/>
  <c r="BJ6" i="4"/>
  <c r="BJ16" i="4"/>
  <c r="BJ22" i="4"/>
  <c r="BJ9" i="4"/>
  <c r="BJ21" i="4"/>
  <c r="BJ8" i="4"/>
  <c r="BJ24" i="4"/>
  <c r="BJ10" i="4"/>
  <c r="BJ25" i="4"/>
  <c r="BJ11" i="4"/>
  <c r="BJ26" i="4"/>
  <c r="BJ13" i="4"/>
  <c r="BJ15" i="4"/>
  <c r="BK19" i="4"/>
  <c r="BK16" i="4"/>
  <c r="BK14" i="4"/>
  <c r="BK12" i="4"/>
  <c r="BK11" i="4"/>
  <c r="BK15" i="4"/>
  <c r="BK17" i="4"/>
  <c r="BK18" i="4"/>
  <c r="BK20" i="4"/>
  <c r="BK8" i="4"/>
  <c r="BK21" i="4"/>
  <c r="BK7" i="4"/>
  <c r="BK26" i="4"/>
  <c r="BK13" i="4"/>
  <c r="BK22" i="4"/>
  <c r="BK6" i="4"/>
  <c r="BK23" i="4"/>
  <c r="BK9" i="4"/>
  <c r="BK24" i="4"/>
  <c r="BK10" i="4"/>
  <c r="BK25" i="4"/>
  <c r="BL26" i="4"/>
  <c r="BL23" i="4"/>
  <c r="BL21" i="4"/>
  <c r="BL18" i="4"/>
  <c r="BL11" i="4"/>
  <c r="BL9" i="4"/>
  <c r="BL7" i="4"/>
  <c r="BL6" i="4"/>
  <c r="BL22" i="4"/>
  <c r="BL10" i="4"/>
  <c r="BL25" i="4"/>
  <c r="BL12" i="4"/>
  <c r="BL17" i="4"/>
  <c r="BL20" i="4"/>
  <c r="BL8" i="4"/>
  <c r="BL24" i="4"/>
  <c r="BL13" i="4"/>
  <c r="BL14" i="4"/>
  <c r="BL15" i="4"/>
  <c r="BL16" i="4"/>
  <c r="BL19" i="4"/>
  <c r="BM18" i="4"/>
  <c r="BM19" i="4"/>
  <c r="BM17" i="4"/>
  <c r="BM15" i="4"/>
  <c r="BM11" i="4"/>
  <c r="BM14" i="4"/>
  <c r="BM24" i="4"/>
  <c r="BM12" i="4"/>
  <c r="BM16" i="4"/>
  <c r="BM21" i="4"/>
  <c r="BM8" i="4"/>
  <c r="BM20" i="4"/>
  <c r="BM6" i="4"/>
  <c r="BM22" i="4"/>
  <c r="BM7" i="4"/>
  <c r="BM23" i="4"/>
  <c r="BM9" i="4"/>
  <c r="BM25" i="4"/>
  <c r="BM10" i="4"/>
  <c r="BM26" i="4"/>
  <c r="BM13" i="4"/>
  <c r="BN19" i="4"/>
  <c r="BN24" i="4"/>
  <c r="BN13" i="4"/>
  <c r="BN10" i="4"/>
  <c r="BN9" i="4"/>
  <c r="BN8" i="4"/>
  <c r="BN23" i="4"/>
  <c r="BN11" i="4"/>
  <c r="BN15" i="4"/>
  <c r="BN16" i="4"/>
  <c r="BN17" i="4"/>
  <c r="BN18" i="4"/>
  <c r="BN26" i="4"/>
  <c r="BN14" i="4"/>
  <c r="BN20" i="4"/>
  <c r="BN7" i="4"/>
  <c r="BN25" i="4"/>
  <c r="BN12" i="4"/>
  <c r="BN21" i="4"/>
  <c r="BN6" i="4"/>
  <c r="BN22" i="4"/>
  <c r="BO16" i="4"/>
  <c r="BO24" i="4"/>
  <c r="BO11" i="4"/>
  <c r="BO17" i="4"/>
  <c r="BO15" i="4"/>
  <c r="BO14" i="4"/>
  <c r="BO13" i="4"/>
  <c r="BO12" i="4"/>
  <c r="BO26" i="4"/>
  <c r="BO10" i="4"/>
  <c r="BO25" i="4"/>
  <c r="BO9" i="4"/>
  <c r="BO23" i="4"/>
  <c r="BO8" i="4"/>
  <c r="BO22" i="4"/>
  <c r="BO7" i="4"/>
  <c r="BO21" i="4"/>
  <c r="BO6" i="4"/>
  <c r="BO18" i="4"/>
  <c r="BO19" i="4"/>
  <c r="BO20" i="4"/>
  <c r="BP19" i="4"/>
  <c r="BP23" i="4"/>
  <c r="BP20" i="4"/>
  <c r="BP16" i="4"/>
  <c r="BP13" i="4"/>
  <c r="BP12" i="4"/>
  <c r="BP7" i="4"/>
  <c r="BP11" i="4"/>
  <c r="BP26" i="4"/>
  <c r="BP14" i="4"/>
  <c r="BP17" i="4"/>
  <c r="BP18" i="4"/>
  <c r="BP6" i="4"/>
  <c r="BP15" i="4"/>
  <c r="BP21" i="4"/>
  <c r="BP8" i="4"/>
  <c r="BP22" i="4"/>
  <c r="BP9" i="4"/>
  <c r="BP24" i="4"/>
  <c r="BP10" i="4"/>
  <c r="BP25" i="4"/>
  <c r="BQ25" i="4"/>
  <c r="BQ26" i="4"/>
  <c r="BQ24" i="4"/>
  <c r="BQ23" i="4"/>
  <c r="BQ22" i="4"/>
  <c r="BQ21" i="4"/>
  <c r="BQ17" i="4"/>
  <c r="BQ16" i="4"/>
  <c r="BQ15" i="4"/>
  <c r="BQ14" i="4"/>
  <c r="BQ13" i="4"/>
  <c r="BQ11" i="4"/>
  <c r="BQ10" i="4"/>
  <c r="BQ9" i="4"/>
  <c r="BQ7" i="4"/>
  <c r="BQ12" i="4"/>
  <c r="BQ20" i="4"/>
  <c r="BQ8" i="4"/>
  <c r="BQ18" i="4"/>
  <c r="BQ6" i="4"/>
  <c r="BQ19" i="4"/>
  <c r="BR20" i="4"/>
  <c r="BR19" i="4"/>
  <c r="BR18" i="4"/>
  <c r="BR17" i="4"/>
  <c r="BR22" i="4"/>
  <c r="BR10" i="4"/>
  <c r="BR24" i="4"/>
  <c r="BR11" i="4"/>
  <c r="BR23" i="4"/>
  <c r="BR9" i="4"/>
  <c r="BR16" i="4"/>
  <c r="BR21" i="4"/>
  <c r="BR6" i="4"/>
  <c r="BR25" i="4"/>
  <c r="BR7" i="4"/>
  <c r="BR26" i="4"/>
  <c r="BR8" i="4"/>
  <c r="BR12" i="4"/>
  <c r="BR13" i="4"/>
  <c r="BR14" i="4"/>
  <c r="BR15" i="4"/>
  <c r="BS26" i="4"/>
  <c r="BS25" i="4"/>
  <c r="BS23" i="4"/>
  <c r="BS22" i="4"/>
  <c r="BS21" i="4"/>
  <c r="BS19" i="4"/>
  <c r="BS17" i="4"/>
  <c r="BS16" i="4"/>
  <c r="BS13" i="4"/>
  <c r="BS11" i="4"/>
  <c r="BS10" i="4"/>
  <c r="BS9" i="4"/>
  <c r="BS8" i="4"/>
  <c r="BS6" i="4"/>
  <c r="BS24" i="4"/>
  <c r="BS12" i="4"/>
  <c r="BS18" i="4"/>
  <c r="BS7" i="4"/>
  <c r="BS20" i="4"/>
  <c r="BS14" i="4"/>
  <c r="BS15" i="4"/>
  <c r="BT24" i="4"/>
  <c r="BT25" i="4"/>
  <c r="BT23" i="4"/>
  <c r="BT22" i="4"/>
  <c r="BT21" i="4"/>
  <c r="BT20" i="4"/>
  <c r="BT19" i="4"/>
  <c r="BT17" i="4"/>
  <c r="BT16" i="4"/>
  <c r="BT15" i="4"/>
  <c r="BT13" i="4"/>
  <c r="BT12" i="4"/>
  <c r="BT10" i="4"/>
  <c r="BT9" i="4"/>
  <c r="BT8" i="4"/>
  <c r="BT7" i="4"/>
  <c r="BT6" i="4"/>
  <c r="BT11" i="4"/>
  <c r="BT26" i="4"/>
  <c r="BT14" i="4"/>
  <c r="BT18" i="4"/>
  <c r="BU16" i="4"/>
  <c r="BU25" i="4"/>
  <c r="BU24" i="4"/>
  <c r="BU21" i="4"/>
  <c r="BU20" i="4"/>
  <c r="BU19" i="4"/>
  <c r="BU17" i="4"/>
  <c r="BU14" i="4"/>
  <c r="BU12" i="4"/>
  <c r="BU11" i="4"/>
  <c r="BU8" i="4"/>
  <c r="BU7" i="4"/>
  <c r="BU6" i="4"/>
  <c r="BU13" i="4"/>
  <c r="BU26" i="4"/>
  <c r="BU15" i="4"/>
  <c r="BU18" i="4"/>
  <c r="BU9" i="4"/>
  <c r="BU22" i="4"/>
  <c r="BU10" i="4"/>
  <c r="BU23" i="4"/>
  <c r="BV25" i="4"/>
  <c r="BV24" i="4"/>
  <c r="BV23" i="4"/>
  <c r="BV21" i="4"/>
  <c r="BV18" i="4"/>
  <c r="BV6" i="4"/>
  <c r="BV14" i="4"/>
  <c r="BV26" i="4"/>
  <c r="BV13" i="4"/>
  <c r="BV22" i="4"/>
  <c r="BV9" i="4"/>
  <c r="BV20" i="4"/>
  <c r="BV7" i="4"/>
  <c r="BV17" i="4"/>
  <c r="BV8" i="4"/>
  <c r="BV10" i="4"/>
  <c r="BV11" i="4"/>
  <c r="BV12" i="4"/>
  <c r="BV15" i="4"/>
  <c r="BV16" i="4"/>
  <c r="BV19" i="4"/>
  <c r="BW17" i="4"/>
  <c r="BW25" i="4"/>
  <c r="BW23" i="4"/>
  <c r="BW21" i="4"/>
  <c r="BW19" i="4"/>
  <c r="BW16" i="4"/>
  <c r="BW15" i="4"/>
  <c r="BW14" i="4"/>
  <c r="BW12" i="4"/>
  <c r="BW10" i="4"/>
  <c r="BW7" i="4"/>
  <c r="BW6" i="4"/>
  <c r="BW9" i="4"/>
  <c r="BW22" i="4"/>
  <c r="BW11" i="4"/>
  <c r="BW24" i="4"/>
  <c r="BW13" i="4"/>
  <c r="BW26" i="4"/>
  <c r="BW20" i="4"/>
  <c r="BW8" i="4"/>
  <c r="BW18" i="4"/>
  <c r="BX24" i="4"/>
  <c r="BX25" i="4"/>
  <c r="BX22" i="4"/>
  <c r="BX10" i="4"/>
  <c r="BX23" i="4"/>
  <c r="BX9" i="4"/>
  <c r="BX21" i="4"/>
  <c r="BX8" i="4"/>
  <c r="BX19" i="4"/>
  <c r="BX6" i="4"/>
  <c r="BX17" i="4"/>
  <c r="BX15" i="4"/>
  <c r="BX26" i="4"/>
  <c r="BX13" i="4"/>
  <c r="BX7" i="4"/>
  <c r="BX11" i="4"/>
  <c r="BX12" i="4"/>
  <c r="BX14" i="4"/>
  <c r="BX16" i="4"/>
  <c r="BX18" i="4"/>
  <c r="BX20" i="4"/>
  <c r="BY24" i="4"/>
  <c r="BY12" i="4"/>
  <c r="BY14" i="4"/>
  <c r="BY26" i="4"/>
  <c r="BY13" i="4"/>
  <c r="BY23" i="4"/>
  <c r="BY10" i="4"/>
  <c r="BY21" i="4"/>
  <c r="BY8" i="4"/>
  <c r="BY19" i="4"/>
  <c r="BY6" i="4"/>
  <c r="BY17" i="4"/>
  <c r="BY25" i="4"/>
  <c r="BY22" i="4"/>
  <c r="BY20" i="4"/>
  <c r="BY18" i="4"/>
  <c r="BY16" i="4"/>
  <c r="BY15" i="4"/>
  <c r="BY11" i="4"/>
  <c r="BY9" i="4"/>
  <c r="BY7" i="4"/>
  <c r="BZ17" i="4"/>
  <c r="BZ25" i="4"/>
  <c r="BZ24" i="4"/>
  <c r="BZ22" i="4"/>
  <c r="BZ21" i="4"/>
  <c r="BZ20" i="4"/>
  <c r="BZ19" i="4"/>
  <c r="BZ16" i="4"/>
  <c r="BZ15" i="4"/>
  <c r="BZ13" i="4"/>
  <c r="BZ12" i="4"/>
  <c r="BZ11" i="4"/>
  <c r="BZ9" i="4"/>
  <c r="BZ8" i="4"/>
  <c r="BZ7" i="4"/>
  <c r="BZ6" i="4"/>
  <c r="BZ10" i="4"/>
  <c r="BZ23" i="4"/>
  <c r="BZ26" i="4"/>
  <c r="BZ14" i="4"/>
  <c r="BZ18" i="4"/>
  <c r="CA23" i="4"/>
  <c r="CA26" i="4"/>
  <c r="CA25" i="4"/>
  <c r="CA24" i="4"/>
  <c r="CA22" i="4"/>
  <c r="CA21" i="4"/>
  <c r="CA20" i="4"/>
  <c r="CA19" i="4"/>
  <c r="CA18" i="4"/>
  <c r="CA15" i="4"/>
  <c r="CA14" i="4"/>
  <c r="CA13" i="4"/>
  <c r="CA12" i="4"/>
  <c r="CA10" i="4"/>
  <c r="CA9" i="4"/>
  <c r="CA8" i="4"/>
  <c r="CA7" i="4"/>
  <c r="CA6" i="4"/>
  <c r="CA16" i="4"/>
  <c r="CA17" i="4"/>
  <c r="CA11" i="4"/>
  <c r="CB20" i="4"/>
  <c r="CB24" i="4"/>
  <c r="CB21" i="4"/>
  <c r="CB16" i="4"/>
  <c r="CB14" i="4"/>
  <c r="CB11" i="4"/>
  <c r="CB9" i="4"/>
  <c r="CB8" i="4"/>
  <c r="CB23" i="4"/>
  <c r="CB10" i="4"/>
  <c r="CB26" i="4"/>
  <c r="CB12" i="4"/>
  <c r="CB15" i="4"/>
  <c r="CB17" i="4"/>
  <c r="CB25" i="4"/>
  <c r="CB13" i="4"/>
  <c r="CB19" i="4"/>
  <c r="CB7" i="4"/>
  <c r="CB18" i="4"/>
  <c r="CB6" i="4"/>
  <c r="CB22" i="4"/>
  <c r="CC19" i="4"/>
  <c r="CC24" i="4"/>
  <c r="CC18" i="4"/>
  <c r="CC14" i="4"/>
  <c r="CC11" i="4"/>
  <c r="CC7" i="4"/>
  <c r="CC17" i="4"/>
  <c r="CC26" i="4"/>
  <c r="CC15" i="4"/>
  <c r="CC21" i="4"/>
  <c r="CC9" i="4"/>
  <c r="CC20" i="4"/>
  <c r="CC8" i="4"/>
  <c r="CC22" i="4"/>
  <c r="CC6" i="4"/>
  <c r="CC23" i="4"/>
  <c r="CC10" i="4"/>
  <c r="CC25" i="4"/>
  <c r="CC12" i="4"/>
  <c r="CC13" i="4"/>
  <c r="CC16" i="4"/>
  <c r="CD21" i="4"/>
  <c r="CD26" i="4"/>
  <c r="CD25" i="4"/>
  <c r="CD24" i="4"/>
  <c r="CD19" i="4"/>
  <c r="CD17" i="4"/>
  <c r="CD15" i="4"/>
  <c r="CD12" i="4"/>
  <c r="CD11" i="4"/>
  <c r="CD10" i="4"/>
  <c r="CD9" i="4"/>
  <c r="CD13" i="4"/>
  <c r="CD14" i="4"/>
  <c r="CD20" i="4"/>
  <c r="CD8" i="4"/>
  <c r="CD18" i="4"/>
  <c r="CD6" i="4"/>
  <c r="CD16" i="4"/>
  <c r="CD22" i="4"/>
  <c r="CD7" i="4"/>
  <c r="CD23" i="4"/>
  <c r="CE23" i="4"/>
  <c r="CE26" i="4"/>
  <c r="CE19" i="4"/>
  <c r="CE11" i="4"/>
  <c r="CE22" i="4"/>
  <c r="CE10" i="4"/>
  <c r="CE20" i="4"/>
  <c r="CE8" i="4"/>
  <c r="CE18" i="4"/>
  <c r="CE6" i="4"/>
  <c r="CE16" i="4"/>
  <c r="CE15" i="4"/>
  <c r="CE14" i="4"/>
  <c r="CE12" i="4"/>
  <c r="CE25" i="4"/>
  <c r="CE9" i="4"/>
  <c r="CE24" i="4"/>
  <c r="CE7" i="4"/>
  <c r="CE13" i="4"/>
  <c r="CE17" i="4"/>
  <c r="CE21" i="4"/>
  <c r="CF18" i="4"/>
  <c r="CF23" i="4"/>
  <c r="CF19" i="4"/>
  <c r="CF16" i="4"/>
  <c r="CF15" i="4"/>
  <c r="CF14" i="4"/>
  <c r="CF13" i="4"/>
  <c r="CF7" i="4"/>
  <c r="CF6" i="4"/>
  <c r="CF17" i="4"/>
  <c r="CF24" i="4"/>
  <c r="CF12" i="4"/>
  <c r="CF22" i="4"/>
  <c r="CF10" i="4"/>
  <c r="CF20" i="4"/>
  <c r="CF8" i="4"/>
  <c r="CF21" i="4"/>
  <c r="CF25" i="4"/>
  <c r="CF9" i="4"/>
  <c r="CF26" i="4"/>
  <c r="CF11" i="4"/>
  <c r="CG19" i="4"/>
  <c r="CG25" i="4"/>
  <c r="CG23" i="4"/>
  <c r="CG21" i="4"/>
  <c r="CG18" i="4"/>
  <c r="CG17" i="4"/>
  <c r="CG15" i="4"/>
  <c r="CG9" i="4"/>
  <c r="CG8" i="4"/>
  <c r="CG7" i="4"/>
  <c r="CG6" i="4"/>
  <c r="CG11" i="4"/>
  <c r="CG13" i="4"/>
  <c r="CG16" i="4"/>
  <c r="CG26" i="4"/>
  <c r="CG14" i="4"/>
  <c r="CG24" i="4"/>
  <c r="CG12" i="4"/>
  <c r="CG22" i="4"/>
  <c r="CG10" i="4"/>
  <c r="CG20" i="4"/>
  <c r="CH23" i="4"/>
  <c r="CH17" i="4"/>
  <c r="CH10" i="4"/>
  <c r="CH19" i="4"/>
  <c r="CH20" i="4"/>
  <c r="CH16" i="4"/>
  <c r="CH26" i="4"/>
  <c r="CH14" i="4"/>
  <c r="CH24" i="4"/>
  <c r="CH12" i="4"/>
  <c r="CH18" i="4"/>
  <c r="CH15" i="4"/>
  <c r="CH13" i="4"/>
  <c r="CH11" i="4"/>
  <c r="CH25" i="4"/>
  <c r="CH9" i="4"/>
  <c r="CH22" i="4"/>
  <c r="CH7" i="4"/>
  <c r="CH21" i="4"/>
  <c r="CH6" i="4"/>
  <c r="CH8" i="4"/>
  <c r="CI12" i="4"/>
  <c r="CI18" i="4"/>
  <c r="CI6" i="4"/>
  <c r="CI16" i="4"/>
  <c r="CI26" i="4"/>
  <c r="CI14" i="4"/>
  <c r="CI11" i="4"/>
  <c r="CI24" i="4"/>
  <c r="CI9" i="4"/>
  <c r="CI23" i="4"/>
  <c r="CI8" i="4"/>
  <c r="CI22" i="4"/>
  <c r="CI7" i="4"/>
  <c r="CI20" i="4"/>
  <c r="CI17" i="4"/>
  <c r="CI15" i="4"/>
  <c r="CI10" i="4"/>
  <c r="CI13" i="4"/>
  <c r="CI19" i="4"/>
  <c r="CI21" i="4"/>
  <c r="CI25" i="4"/>
  <c r="CJ19" i="4"/>
  <c r="CJ24" i="4"/>
  <c r="CJ23" i="4"/>
  <c r="CJ21" i="4"/>
  <c r="CJ14" i="4"/>
  <c r="CJ12" i="4"/>
  <c r="CJ9" i="4"/>
  <c r="CJ7" i="4"/>
  <c r="CJ10" i="4"/>
  <c r="CJ25" i="4"/>
  <c r="CJ11" i="4"/>
  <c r="CJ13" i="4"/>
  <c r="CJ15" i="4"/>
  <c r="CJ17" i="4"/>
  <c r="CJ20" i="4"/>
  <c r="CJ8" i="4"/>
  <c r="CJ18" i="4"/>
  <c r="CJ6" i="4"/>
  <c r="CJ16" i="4"/>
  <c r="CJ26" i="4"/>
  <c r="CJ22" i="4"/>
  <c r="CK25" i="4"/>
  <c r="CK23" i="4"/>
  <c r="CK21" i="4"/>
  <c r="CK19" i="4"/>
  <c r="CK15" i="4"/>
  <c r="CK13" i="4"/>
  <c r="CK12" i="4"/>
  <c r="CK11" i="4"/>
  <c r="CK7" i="4"/>
  <c r="CK22" i="4"/>
  <c r="CK10" i="4"/>
  <c r="CK20" i="4"/>
  <c r="CK8" i="4"/>
  <c r="CK18" i="4"/>
  <c r="CK6" i="4"/>
  <c r="CK16" i="4"/>
  <c r="CK24" i="4"/>
  <c r="CK9" i="4"/>
  <c r="CK26" i="4"/>
  <c r="CK14" i="4"/>
  <c r="CK17" i="4"/>
  <c r="CL23" i="4"/>
  <c r="CL21" i="4"/>
  <c r="CL16" i="4"/>
  <c r="CL15" i="4"/>
  <c r="CL13" i="4"/>
  <c r="CL17" i="4"/>
  <c r="CL19" i="4"/>
  <c r="CL24" i="4"/>
  <c r="CL12" i="4"/>
  <c r="CL22" i="4"/>
  <c r="CL10" i="4"/>
  <c r="CL20" i="4"/>
  <c r="CL8" i="4"/>
  <c r="CL18" i="4"/>
  <c r="CL6" i="4"/>
  <c r="CL25" i="4"/>
  <c r="CL7" i="4"/>
  <c r="CL26" i="4"/>
  <c r="CL9" i="4"/>
  <c r="CL11" i="4"/>
  <c r="CL14" i="4"/>
  <c r="CM19" i="4"/>
  <c r="CM21" i="4"/>
  <c r="CM17" i="4"/>
  <c r="CM15" i="4"/>
  <c r="CM13" i="4"/>
  <c r="CM11" i="4"/>
  <c r="CM7" i="4"/>
  <c r="CM16" i="4"/>
  <c r="CM18" i="4"/>
  <c r="CM26" i="4"/>
  <c r="CM14" i="4"/>
  <c r="CM24" i="4"/>
  <c r="CM12" i="4"/>
  <c r="CM22" i="4"/>
  <c r="CM10" i="4"/>
  <c r="CM20" i="4"/>
  <c r="CM8" i="4"/>
  <c r="CM23" i="4"/>
  <c r="CM6" i="4"/>
  <c r="CM25" i="4"/>
  <c r="CM9" i="4"/>
  <c r="CN21" i="4"/>
  <c r="CN7" i="4"/>
  <c r="CN16" i="4"/>
  <c r="CN26" i="4"/>
  <c r="CN14" i="4"/>
  <c r="CN24" i="4"/>
  <c r="CN12" i="4"/>
  <c r="CN22" i="4"/>
  <c r="CN10" i="4"/>
  <c r="CN23" i="4"/>
  <c r="CN6" i="4"/>
  <c r="CN20" i="4"/>
  <c r="CN19" i="4"/>
  <c r="CN18" i="4"/>
  <c r="CN17" i="4"/>
  <c r="CN15" i="4"/>
  <c r="CN11" i="4"/>
  <c r="CN9" i="4"/>
  <c r="CN8" i="4"/>
  <c r="CN13" i="4"/>
  <c r="CN25" i="4"/>
  <c r="CO9" i="4"/>
  <c r="CO18" i="4"/>
  <c r="CO6" i="4"/>
  <c r="CO16" i="4"/>
  <c r="CO26" i="4"/>
  <c r="CO14" i="4"/>
  <c r="CO24" i="4"/>
  <c r="CO12" i="4"/>
  <c r="CO20" i="4"/>
  <c r="CO17" i="4"/>
  <c r="CO15" i="4"/>
  <c r="CO13" i="4"/>
  <c r="CO11" i="4"/>
  <c r="CO10" i="4"/>
  <c r="CO25" i="4"/>
  <c r="CO8" i="4"/>
  <c r="CO23" i="4"/>
  <c r="CO7" i="4"/>
  <c r="CO19" i="4"/>
  <c r="CO21" i="4"/>
  <c r="CO22" i="4"/>
  <c r="CP17" i="4"/>
  <c r="CP20" i="4"/>
  <c r="CP8" i="4"/>
  <c r="CP18" i="4"/>
  <c r="CP6" i="4"/>
  <c r="CP16" i="4"/>
  <c r="CP26" i="4"/>
  <c r="CP14" i="4"/>
  <c r="CP15" i="4"/>
  <c r="CP12" i="4"/>
  <c r="CP11" i="4"/>
  <c r="CP10" i="4"/>
  <c r="CP25" i="4"/>
  <c r="CP9" i="4"/>
  <c r="CP24" i="4"/>
  <c r="CP7" i="4"/>
  <c r="CP22" i="4"/>
  <c r="CP21" i="4"/>
  <c r="CP13" i="4"/>
  <c r="CP19" i="4"/>
  <c r="CP23" i="4"/>
  <c r="CQ23" i="4"/>
  <c r="CQ19" i="4"/>
  <c r="CQ14" i="4"/>
  <c r="CQ13" i="4"/>
  <c r="CQ11" i="4"/>
  <c r="CQ15" i="4"/>
  <c r="CQ17" i="4"/>
  <c r="CQ21" i="4"/>
  <c r="CQ22" i="4"/>
  <c r="CQ10" i="4"/>
  <c r="CQ20" i="4"/>
  <c r="CQ8" i="4"/>
  <c r="CQ18" i="4"/>
  <c r="CQ6" i="4"/>
  <c r="CQ16" i="4"/>
  <c r="CQ24" i="4"/>
  <c r="CQ7" i="4"/>
  <c r="CQ25" i="4"/>
  <c r="CQ9" i="4"/>
  <c r="CQ26" i="4"/>
  <c r="CQ12" i="4"/>
  <c r="CR23" i="4"/>
  <c r="CR15" i="4"/>
  <c r="CR11" i="4"/>
  <c r="CR9" i="4"/>
  <c r="CR13" i="4"/>
  <c r="CR14" i="4"/>
  <c r="CR16" i="4"/>
  <c r="CR17" i="4"/>
  <c r="CR19" i="4"/>
  <c r="CR21" i="4"/>
  <c r="CR24" i="4"/>
  <c r="CR12" i="4"/>
  <c r="CR22" i="4"/>
  <c r="CR10" i="4"/>
  <c r="CR20" i="4"/>
  <c r="CR8" i="4"/>
  <c r="CR18" i="4"/>
  <c r="CR6" i="4"/>
  <c r="CR25" i="4"/>
  <c r="CR7" i="4"/>
  <c r="CR26" i="4"/>
  <c r="CS26" i="4"/>
  <c r="CS14" i="4"/>
  <c r="CS24" i="4"/>
  <c r="CS12" i="4"/>
  <c r="CS22" i="4"/>
  <c r="CS10" i="4"/>
  <c r="CS20" i="4"/>
  <c r="CS8" i="4"/>
  <c r="CS21" i="4"/>
  <c r="CS19" i="4"/>
  <c r="CS18" i="4"/>
  <c r="CS17" i="4"/>
  <c r="CS16" i="4"/>
  <c r="CS15" i="4"/>
  <c r="CS13" i="4"/>
  <c r="CS9" i="4"/>
  <c r="CS7" i="4"/>
  <c r="CS6" i="4"/>
  <c r="CS11" i="4"/>
  <c r="CS23" i="4"/>
  <c r="CS25" i="4"/>
  <c r="CT25" i="4"/>
  <c r="CT20" i="4"/>
  <c r="CT19" i="4"/>
  <c r="CT17" i="4"/>
  <c r="CT7" i="4"/>
  <c r="CT16" i="4"/>
  <c r="CT26" i="4"/>
  <c r="CT14" i="4"/>
  <c r="CT24" i="4"/>
  <c r="CT12" i="4"/>
  <c r="CT22" i="4"/>
  <c r="CT10" i="4"/>
  <c r="CT21" i="4"/>
  <c r="CT6" i="4"/>
  <c r="CT23" i="4"/>
  <c r="CT8" i="4"/>
  <c r="CT9" i="4"/>
  <c r="CT11" i="4"/>
  <c r="CT13" i="4"/>
  <c r="CT15" i="4"/>
  <c r="CT18" i="4"/>
  <c r="CU20" i="4"/>
  <c r="CU23" i="4"/>
  <c r="CU21" i="4"/>
  <c r="CU17" i="4"/>
  <c r="CU15" i="4"/>
  <c r="CU11" i="4"/>
  <c r="CU7" i="4"/>
  <c r="CU19" i="4"/>
  <c r="CU18" i="4"/>
  <c r="CU6" i="4"/>
  <c r="CU16" i="4"/>
  <c r="CU26" i="4"/>
  <c r="CU14" i="4"/>
  <c r="CU24" i="4"/>
  <c r="CU12" i="4"/>
  <c r="CU22" i="4"/>
  <c r="CU8" i="4"/>
  <c r="CU25" i="4"/>
  <c r="CU9" i="4"/>
  <c r="CU10" i="4"/>
  <c r="CU13" i="4"/>
  <c r="CV19" i="4"/>
  <c r="CV25" i="4"/>
  <c r="CV24" i="4"/>
  <c r="CV22" i="4"/>
  <c r="CV21" i="4"/>
  <c r="CV17" i="4"/>
  <c r="CV12" i="4"/>
  <c r="CV11" i="4"/>
  <c r="CV10" i="4"/>
  <c r="CV9" i="4"/>
  <c r="CV7" i="4"/>
  <c r="CV13" i="4"/>
  <c r="CV15" i="4"/>
  <c r="CV20" i="4"/>
  <c r="CV8" i="4"/>
  <c r="CV18" i="4"/>
  <c r="CV6" i="4"/>
  <c r="CV16" i="4"/>
  <c r="CV26" i="4"/>
  <c r="CV14" i="4"/>
  <c r="CV23" i="4"/>
  <c r="CW21" i="4"/>
  <c r="CW26" i="4"/>
  <c r="CW25" i="4"/>
  <c r="CW23" i="4"/>
  <c r="CW15" i="4"/>
  <c r="CW13" i="4"/>
  <c r="CW9" i="4"/>
  <c r="CW7" i="4"/>
  <c r="CW11" i="4"/>
  <c r="CW12" i="4"/>
  <c r="CW14" i="4"/>
  <c r="CW17" i="4"/>
  <c r="CW19" i="4"/>
  <c r="CW22" i="4"/>
  <c r="CW10" i="4"/>
  <c r="CW20" i="4"/>
  <c r="CW8" i="4"/>
  <c r="CW18" i="4"/>
  <c r="CW6" i="4"/>
  <c r="CW16" i="4"/>
  <c r="CW24" i="4"/>
  <c r="CX23" i="4"/>
  <c r="CX21" i="4"/>
  <c r="CX17" i="4"/>
  <c r="CX16" i="4"/>
  <c r="CX14" i="4"/>
  <c r="CX13" i="4"/>
  <c r="CX9" i="4"/>
  <c r="CX24" i="4"/>
  <c r="CX12" i="4"/>
  <c r="CX22" i="4"/>
  <c r="CX10" i="4"/>
  <c r="CX20" i="4"/>
  <c r="CX8" i="4"/>
  <c r="CX18" i="4"/>
  <c r="CX6" i="4"/>
  <c r="CX25" i="4"/>
  <c r="CX7" i="4"/>
  <c r="CX26" i="4"/>
  <c r="CX11" i="4"/>
  <c r="CX15" i="4"/>
  <c r="CX19" i="4"/>
  <c r="CY21" i="4"/>
  <c r="CY18" i="4"/>
  <c r="CY17" i="4"/>
  <c r="CY19" i="4"/>
  <c r="CY26" i="4"/>
  <c r="CY14" i="4"/>
  <c r="CY24" i="4"/>
  <c r="CY12" i="4"/>
  <c r="CY22" i="4"/>
  <c r="CY10" i="4"/>
  <c r="CY20" i="4"/>
  <c r="CY8" i="4"/>
  <c r="CY23" i="4"/>
  <c r="CY6" i="4"/>
  <c r="CY25" i="4"/>
  <c r="CY7" i="4"/>
  <c r="CY9" i="4"/>
  <c r="CY11" i="4"/>
  <c r="CY13" i="4"/>
  <c r="CY15" i="4"/>
  <c r="CY16" i="4"/>
  <c r="CZ20" i="4"/>
  <c r="CZ19" i="4"/>
  <c r="CZ15" i="4"/>
  <c r="CZ13" i="4"/>
  <c r="CZ9" i="4"/>
  <c r="CZ17" i="4"/>
  <c r="CZ18" i="4"/>
  <c r="CZ16" i="4"/>
  <c r="CZ26" i="4"/>
  <c r="CZ14" i="4"/>
  <c r="CZ24" i="4"/>
  <c r="CZ12" i="4"/>
  <c r="CZ22" i="4"/>
  <c r="CZ10" i="4"/>
  <c r="CZ21" i="4"/>
  <c r="CZ6" i="4"/>
  <c r="CZ23" i="4"/>
  <c r="CZ7" i="4"/>
  <c r="CZ25" i="4"/>
  <c r="CZ8" i="4"/>
  <c r="CZ11" i="4"/>
  <c r="DA21" i="4"/>
  <c r="DA23" i="4"/>
  <c r="DA20" i="4"/>
  <c r="DA15" i="4"/>
  <c r="DA10" i="4"/>
  <c r="DA9" i="4"/>
  <c r="DA7" i="4"/>
  <c r="DA11" i="4"/>
  <c r="DA13" i="4"/>
  <c r="DA17" i="4"/>
  <c r="DA19" i="4"/>
  <c r="DA18" i="4"/>
  <c r="DA6" i="4"/>
  <c r="DA16" i="4"/>
  <c r="DA26" i="4"/>
  <c r="DA14" i="4"/>
  <c r="DA24" i="4"/>
  <c r="DA12" i="4"/>
  <c r="DA22" i="4"/>
  <c r="DA8" i="4"/>
  <c r="DA25" i="4"/>
  <c r="DB24" i="4"/>
  <c r="DB7" i="4"/>
  <c r="DB20" i="4"/>
  <c r="DB8" i="4"/>
  <c r="DB18" i="4"/>
  <c r="DB6" i="4"/>
  <c r="DB16" i="4"/>
  <c r="DB26" i="4"/>
  <c r="DB14" i="4"/>
  <c r="DB23" i="4"/>
  <c r="DB9" i="4"/>
  <c r="DB25" i="4"/>
  <c r="DB10" i="4"/>
  <c r="DB11" i="4"/>
  <c r="DB12" i="4"/>
  <c r="DB13" i="4"/>
  <c r="DB15" i="4"/>
  <c r="DB17" i="4"/>
  <c r="DB19" i="4"/>
  <c r="DB21" i="4"/>
  <c r="DB22" i="4"/>
  <c r="DC23" i="4"/>
  <c r="DC26" i="4"/>
  <c r="DC25" i="4"/>
  <c r="DC21" i="4"/>
  <c r="DC19" i="4"/>
  <c r="DC17" i="4"/>
  <c r="DC15" i="4"/>
  <c r="DC13" i="4"/>
  <c r="DC12" i="4"/>
  <c r="DC11" i="4"/>
  <c r="DC9" i="4"/>
  <c r="DC7" i="4"/>
  <c r="DC22" i="4"/>
  <c r="DC10" i="4"/>
  <c r="DC20" i="4"/>
  <c r="DC8" i="4"/>
  <c r="DC18" i="4"/>
  <c r="DC6" i="4"/>
  <c r="DC16" i="4"/>
  <c r="DC24" i="4"/>
  <c r="DC14" i="4"/>
  <c r="DD23" i="4"/>
  <c r="DD26" i="4"/>
  <c r="DD21" i="4"/>
  <c r="DD16" i="4"/>
  <c r="DD15" i="4"/>
  <c r="DD13" i="4"/>
  <c r="DD7" i="4"/>
  <c r="DD17" i="4"/>
  <c r="DD19" i="4"/>
  <c r="DD24" i="4"/>
  <c r="DD12" i="4"/>
  <c r="DD22" i="4"/>
  <c r="DD10" i="4"/>
  <c r="DD20" i="4"/>
  <c r="DD8" i="4"/>
  <c r="DD18" i="4"/>
  <c r="DD6" i="4"/>
  <c r="DD25" i="4"/>
  <c r="DD9" i="4"/>
  <c r="DD11" i="4"/>
  <c r="DD14" i="4"/>
  <c r="DE19" i="4"/>
  <c r="DE21" i="4"/>
  <c r="DE18" i="4"/>
  <c r="DE17" i="4"/>
  <c r="DE13" i="4"/>
  <c r="DE11" i="4"/>
  <c r="DE9" i="4"/>
  <c r="DE7" i="4"/>
  <c r="DE15" i="4"/>
  <c r="DE16" i="4"/>
  <c r="DE26" i="4"/>
  <c r="DE14" i="4"/>
  <c r="DE24" i="4"/>
  <c r="DE12" i="4"/>
  <c r="DE22" i="4"/>
  <c r="DE10" i="4"/>
  <c r="DE20" i="4"/>
  <c r="DE8" i="4"/>
  <c r="DE23" i="4"/>
  <c r="DE6" i="4"/>
  <c r="DE25" i="4"/>
  <c r="DF20" i="4"/>
  <c r="DF8" i="4"/>
  <c r="DF7" i="4"/>
  <c r="DF25" i="4"/>
  <c r="DF9" i="4"/>
  <c r="DF11" i="4"/>
  <c r="DF13" i="4"/>
  <c r="DF15" i="4"/>
  <c r="DF17" i="4"/>
  <c r="DF18" i="4"/>
  <c r="DF19" i="4"/>
  <c r="DF16" i="4"/>
  <c r="DF26" i="4"/>
  <c r="DF14" i="4"/>
  <c r="DF24" i="4"/>
  <c r="DF12" i="4"/>
  <c r="DF22" i="4"/>
  <c r="DF10" i="4"/>
  <c r="DF21" i="4"/>
  <c r="DF6" i="4"/>
  <c r="DF23" i="4"/>
  <c r="DG18" i="4"/>
  <c r="DG6" i="4"/>
  <c r="DG16" i="4"/>
  <c r="DG26" i="4"/>
  <c r="DG14" i="4"/>
  <c r="DG24" i="4"/>
  <c r="DG12" i="4"/>
  <c r="DG20" i="4"/>
  <c r="DG19" i="4"/>
  <c r="DG17" i="4"/>
  <c r="DG15" i="4"/>
  <c r="DG13" i="4"/>
  <c r="DG11" i="4"/>
  <c r="DG10" i="4"/>
  <c r="DG9" i="4"/>
  <c r="DG25" i="4"/>
  <c r="DG8" i="4"/>
  <c r="DG23" i="4"/>
  <c r="DG7" i="4"/>
  <c r="DG21" i="4"/>
  <c r="DG22" i="4"/>
  <c r="DH22" i="4"/>
  <c r="DH19" i="4"/>
  <c r="DH17" i="4"/>
  <c r="DH21" i="4"/>
  <c r="DH20" i="4"/>
  <c r="DH8" i="4"/>
  <c r="DH18" i="4"/>
  <c r="DH6" i="4"/>
  <c r="DH16" i="4"/>
  <c r="DH26" i="4"/>
  <c r="DH14" i="4"/>
  <c r="DH23" i="4"/>
  <c r="DH7" i="4"/>
  <c r="DH24" i="4"/>
  <c r="DH9" i="4"/>
  <c r="DH25" i="4"/>
  <c r="DH10" i="4"/>
  <c r="DH11" i="4"/>
  <c r="DH12" i="4"/>
  <c r="DH13" i="4"/>
  <c r="DH15" i="4"/>
  <c r="DI23" i="4"/>
  <c r="DI14" i="4"/>
  <c r="DI13" i="4"/>
  <c r="DI11" i="4"/>
  <c r="DI15" i="4"/>
  <c r="DI17" i="4"/>
  <c r="DI19" i="4"/>
  <c r="DI21" i="4"/>
  <c r="DI22" i="4"/>
  <c r="DI10" i="4"/>
  <c r="DI20" i="4"/>
  <c r="DI8" i="4"/>
  <c r="DI18" i="4"/>
  <c r="DI6" i="4"/>
  <c r="DI16" i="4"/>
  <c r="DI24" i="4"/>
  <c r="DI7" i="4"/>
  <c r="DI25" i="4"/>
  <c r="DI9" i="4"/>
  <c r="DI26" i="4"/>
  <c r="DI12" i="4"/>
  <c r="DJ23" i="4"/>
  <c r="DJ11" i="4"/>
  <c r="DJ9" i="4"/>
  <c r="DJ13" i="4"/>
  <c r="DJ14" i="4"/>
  <c r="DJ15" i="4"/>
  <c r="DJ16" i="4"/>
  <c r="DJ17" i="4"/>
  <c r="DJ19" i="4"/>
  <c r="DJ21" i="4"/>
  <c r="DJ24" i="4"/>
  <c r="DJ12" i="4"/>
  <c r="DJ22" i="4"/>
  <c r="DJ10" i="4"/>
  <c r="DJ20" i="4"/>
  <c r="DJ8" i="4"/>
  <c r="DJ18" i="4"/>
  <c r="DJ6" i="4"/>
  <c r="DJ25" i="4"/>
  <c r="DJ7" i="4"/>
  <c r="DJ26" i="4"/>
  <c r="DK25" i="4"/>
  <c r="DK6" i="4"/>
  <c r="DK26" i="4"/>
  <c r="DK14" i="4"/>
  <c r="DK24" i="4"/>
  <c r="DK12" i="4"/>
  <c r="DK22" i="4"/>
  <c r="DK10" i="4"/>
  <c r="DK20" i="4"/>
  <c r="DK8" i="4"/>
  <c r="DK23" i="4"/>
  <c r="DK7" i="4"/>
  <c r="DK9" i="4"/>
  <c r="DK11" i="4"/>
  <c r="DK13" i="4"/>
  <c r="DK15" i="4"/>
  <c r="DK16" i="4"/>
  <c r="DK17" i="4"/>
  <c r="DK18" i="4"/>
  <c r="DK19" i="4"/>
  <c r="DK21" i="4"/>
  <c r="DL19" i="4"/>
  <c r="DL25" i="4"/>
  <c r="DL20" i="4"/>
  <c r="DL18" i="4"/>
  <c r="DL8" i="4"/>
  <c r="DL7" i="4"/>
  <c r="DL16" i="4"/>
  <c r="DL26" i="4"/>
  <c r="DL14" i="4"/>
  <c r="DL24" i="4"/>
  <c r="DL12" i="4"/>
  <c r="DL22" i="4"/>
  <c r="DL10" i="4"/>
  <c r="DL21" i="4"/>
  <c r="DL6" i="4"/>
  <c r="DL23" i="4"/>
  <c r="DL9" i="4"/>
  <c r="DL11" i="4"/>
  <c r="DL13" i="4"/>
  <c r="DL15" i="4"/>
  <c r="DL17" i="4"/>
  <c r="DM20" i="4"/>
  <c r="DM21" i="4"/>
  <c r="DM17" i="4"/>
  <c r="DM15" i="4"/>
  <c r="DM19" i="4"/>
  <c r="DM18" i="4"/>
  <c r="DM6" i="4"/>
  <c r="DM16" i="4"/>
  <c r="DM26" i="4"/>
  <c r="DM14" i="4"/>
  <c r="DM24" i="4"/>
  <c r="DM12" i="4"/>
  <c r="DM22" i="4"/>
  <c r="DM7" i="4"/>
  <c r="DM23" i="4"/>
  <c r="DM8" i="4"/>
  <c r="DM25" i="4"/>
  <c r="DM9" i="4"/>
  <c r="DM10" i="4"/>
  <c r="DM11" i="4"/>
  <c r="DM13" i="4"/>
  <c r="DN19" i="4"/>
  <c r="DN25" i="4"/>
  <c r="DN24" i="4"/>
  <c r="DN22" i="4"/>
  <c r="DN21" i="4"/>
  <c r="DN17" i="4"/>
  <c r="DN13" i="4"/>
  <c r="DN12" i="4"/>
  <c r="DN10" i="4"/>
  <c r="DN9" i="4"/>
  <c r="DN7" i="4"/>
  <c r="DN11" i="4"/>
  <c r="DN15" i="4"/>
  <c r="DN20" i="4"/>
  <c r="DN8" i="4"/>
  <c r="DN18" i="4"/>
  <c r="DN6" i="4"/>
  <c r="DN16" i="4"/>
  <c r="DN26" i="4"/>
  <c r="DN14" i="4"/>
  <c r="DN23" i="4"/>
  <c r="DO23" i="4"/>
  <c r="DO26" i="4"/>
  <c r="DO13" i="4"/>
  <c r="DO9" i="4"/>
  <c r="DO7" i="4"/>
  <c r="DO25" i="4"/>
  <c r="DO11" i="4"/>
  <c r="DO12" i="4"/>
  <c r="DO14" i="4"/>
  <c r="DO15" i="4"/>
  <c r="DO17" i="4"/>
  <c r="DO19" i="4"/>
  <c r="DO21" i="4"/>
  <c r="DO22" i="4"/>
  <c r="DO10" i="4"/>
  <c r="DO20" i="4"/>
  <c r="DO8" i="4"/>
  <c r="DO18" i="4"/>
  <c r="DO6" i="4"/>
  <c r="DO16" i="4"/>
  <c r="DO24" i="4"/>
  <c r="DP21" i="4"/>
  <c r="DP23" i="4"/>
  <c r="DP17" i="4"/>
  <c r="DP16" i="4"/>
  <c r="DP14" i="4"/>
  <c r="DP13" i="4"/>
  <c r="DP9" i="4"/>
  <c r="DP24" i="4"/>
  <c r="DP12" i="4"/>
  <c r="DP22" i="4"/>
  <c r="DP10" i="4"/>
  <c r="DP20" i="4"/>
  <c r="DP8" i="4"/>
  <c r="DP18" i="4"/>
  <c r="DP6" i="4"/>
  <c r="DP25" i="4"/>
  <c r="DP7" i="4"/>
  <c r="DP26" i="4"/>
  <c r="DP11" i="4"/>
  <c r="DP15" i="4"/>
  <c r="DP19" i="4"/>
  <c r="DQ21" i="4"/>
  <c r="DQ18" i="4"/>
  <c r="DQ17" i="4"/>
  <c r="DQ19" i="4"/>
  <c r="DQ26" i="4"/>
  <c r="DQ14" i="4"/>
  <c r="DQ24" i="4"/>
  <c r="DQ12" i="4"/>
  <c r="DQ22" i="4"/>
  <c r="DQ10" i="4"/>
  <c r="DQ20" i="4"/>
  <c r="DQ8" i="4"/>
  <c r="DQ23" i="4"/>
  <c r="DQ6" i="4"/>
  <c r="DQ25" i="4"/>
  <c r="DQ7" i="4"/>
  <c r="DQ9" i="4"/>
  <c r="DQ11" i="4"/>
  <c r="DQ13" i="4"/>
  <c r="DQ15" i="4"/>
  <c r="DQ16" i="4"/>
  <c r="DR20" i="4"/>
  <c r="DR23" i="4"/>
  <c r="DR19" i="4"/>
  <c r="DR15" i="4"/>
  <c r="DR9" i="4"/>
  <c r="DR8" i="4"/>
  <c r="DR6" i="4"/>
  <c r="DR13" i="4"/>
  <c r="DR17" i="4"/>
  <c r="DR18" i="4"/>
  <c r="DR16" i="4"/>
  <c r="DR26" i="4"/>
  <c r="DR14" i="4"/>
  <c r="DR24" i="4"/>
  <c r="DR12" i="4"/>
  <c r="DR22" i="4"/>
  <c r="DR10" i="4"/>
  <c r="DR21" i="4"/>
  <c r="DR7" i="4"/>
  <c r="DR25" i="4"/>
  <c r="DR11" i="4"/>
  <c r="DS18" i="4"/>
  <c r="DS25" i="4"/>
  <c r="DS23" i="4"/>
  <c r="DS22" i="4"/>
  <c r="DS21" i="4"/>
  <c r="DS20" i="4"/>
  <c r="DS15" i="4"/>
  <c r="DS13" i="4"/>
  <c r="DS11" i="4"/>
  <c r="DS10" i="4"/>
  <c r="DS9" i="4"/>
  <c r="DS8" i="4"/>
  <c r="DS7" i="4"/>
  <c r="DS19" i="4"/>
  <c r="DS12" i="4"/>
  <c r="DS24" i="4"/>
  <c r="DS14" i="4"/>
  <c r="DS26" i="4"/>
  <c r="DS16" i="4"/>
  <c r="DS17" i="4"/>
  <c r="DS6" i="4"/>
  <c r="DT20" i="4"/>
  <c r="DT25" i="4"/>
  <c r="DT24" i="4"/>
  <c r="DT23" i="4"/>
  <c r="DT22" i="4"/>
  <c r="DT15" i="4"/>
  <c r="DT13" i="4"/>
  <c r="DT12" i="4"/>
  <c r="DT11" i="4"/>
  <c r="DT10" i="4"/>
  <c r="DT9" i="4"/>
  <c r="DT21" i="4"/>
  <c r="DT14" i="4"/>
  <c r="DT26" i="4"/>
  <c r="DT16" i="4"/>
  <c r="DT17" i="4"/>
  <c r="DT6" i="4"/>
  <c r="DT18" i="4"/>
  <c r="DT7" i="4"/>
  <c r="DT19" i="4"/>
  <c r="DT8" i="4"/>
  <c r="DU22" i="4"/>
  <c r="DU26" i="4"/>
  <c r="DU25" i="4"/>
  <c r="DU24" i="4"/>
  <c r="DU15" i="4"/>
  <c r="DU14" i="4"/>
  <c r="DU13" i="4"/>
  <c r="DU12" i="4"/>
  <c r="DU11" i="4"/>
  <c r="DU23" i="4"/>
  <c r="DU16" i="4"/>
  <c r="DU17" i="4"/>
  <c r="DU6" i="4"/>
  <c r="DU18" i="4"/>
  <c r="DU7" i="4"/>
  <c r="DU19" i="4"/>
  <c r="DU8" i="4"/>
  <c r="DU20" i="4"/>
  <c r="DU9" i="4"/>
  <c r="DU21" i="4"/>
  <c r="DU10" i="4"/>
  <c r="DV24" i="4"/>
  <c r="DV26" i="4"/>
  <c r="DV16" i="4"/>
  <c r="DV15" i="4"/>
  <c r="DV14" i="4"/>
  <c r="DV13" i="4"/>
  <c r="DV25" i="4"/>
  <c r="DV17" i="4"/>
  <c r="DV6" i="4"/>
  <c r="DV18" i="4"/>
  <c r="DV7" i="4"/>
  <c r="DV19" i="4"/>
  <c r="DV8" i="4"/>
  <c r="DV20" i="4"/>
  <c r="DV9" i="4"/>
  <c r="DV21" i="4"/>
  <c r="DV10" i="4"/>
  <c r="DV22" i="4"/>
  <c r="DV11" i="4"/>
  <c r="DV23" i="4"/>
  <c r="DV12" i="4"/>
  <c r="DW26" i="4"/>
  <c r="DW18" i="4"/>
  <c r="DW16" i="4"/>
  <c r="DW6" i="4"/>
  <c r="DW15" i="4"/>
  <c r="DW17" i="4"/>
  <c r="DW7" i="4"/>
  <c r="DW19" i="4"/>
  <c r="DW8" i="4"/>
  <c r="DW20" i="4"/>
  <c r="DW9" i="4"/>
  <c r="DW21" i="4"/>
  <c r="DW10" i="4"/>
  <c r="DW22" i="4"/>
  <c r="DW11" i="4"/>
  <c r="DW23" i="4"/>
  <c r="DW12" i="4"/>
  <c r="DW24" i="4"/>
  <c r="DW13" i="4"/>
  <c r="DW25" i="4"/>
  <c r="DW14" i="4"/>
  <c r="AA6" i="5"/>
  <c r="AA17" i="5"/>
  <c r="AA16" i="5"/>
  <c r="AA15" i="5"/>
  <c r="AA26" i="5"/>
  <c r="AA14" i="5"/>
  <c r="AA13" i="5"/>
  <c r="AA24" i="5"/>
  <c r="AA12" i="5"/>
  <c r="AA23" i="5"/>
  <c r="AA11" i="5"/>
  <c r="AA25" i="5"/>
  <c r="AA22" i="5"/>
  <c r="AA10" i="5"/>
  <c r="AA21" i="5"/>
  <c r="AA9" i="5"/>
  <c r="AA20" i="5"/>
  <c r="AA8" i="5"/>
  <c r="AA19" i="5"/>
  <c r="AA7" i="5"/>
  <c r="AA18" i="5"/>
  <c r="AB19" i="5"/>
  <c r="AB18" i="5"/>
  <c r="AB17" i="5"/>
  <c r="AB15" i="5"/>
  <c r="AB14" i="5"/>
  <c r="AB13" i="5"/>
  <c r="AB24" i="5"/>
  <c r="AB12" i="5"/>
  <c r="AB16" i="5"/>
  <c r="AB7" i="5"/>
  <c r="AB21" i="5"/>
  <c r="AB20" i="5"/>
  <c r="AB9" i="5"/>
  <c r="AB23" i="5"/>
  <c r="AB6" i="5"/>
  <c r="AB8" i="5"/>
  <c r="AB22" i="5"/>
  <c r="AB10" i="5"/>
  <c r="AB25" i="5"/>
  <c r="AB11" i="5"/>
  <c r="AB26" i="5"/>
  <c r="AC23" i="5"/>
  <c r="AC24" i="5"/>
  <c r="AC22" i="5"/>
  <c r="AC21" i="5"/>
  <c r="AC19" i="5"/>
  <c r="AC10" i="5"/>
  <c r="AC26" i="5"/>
  <c r="AC14" i="5"/>
  <c r="AC20" i="5"/>
  <c r="AC7" i="5"/>
  <c r="AC18" i="5"/>
  <c r="AC12" i="5"/>
  <c r="AC17" i="5"/>
  <c r="AC15" i="5"/>
  <c r="AC16" i="5"/>
  <c r="AC13" i="5"/>
  <c r="AC11" i="5"/>
  <c r="AC25" i="5"/>
  <c r="AC6" i="5"/>
  <c r="AC8" i="5"/>
  <c r="AC9" i="5"/>
  <c r="AD26" i="5"/>
  <c r="AD18" i="5"/>
  <c r="AD17" i="5"/>
  <c r="AD15" i="5"/>
  <c r="AD14" i="5"/>
  <c r="AD13" i="5"/>
  <c r="AD12" i="5"/>
  <c r="AD16" i="5"/>
  <c r="AD24" i="5"/>
  <c r="AD11" i="5"/>
  <c r="AD19" i="5"/>
  <c r="AD6" i="5"/>
  <c r="AD20" i="5"/>
  <c r="AD21" i="5"/>
  <c r="AD8" i="5"/>
  <c r="AD22" i="5"/>
  <c r="AD9" i="5"/>
  <c r="AD23" i="5"/>
  <c r="AD7" i="5"/>
  <c r="AD10" i="5"/>
  <c r="AD25" i="5"/>
  <c r="AE18" i="5"/>
  <c r="AE6" i="5"/>
  <c r="AE15" i="5"/>
  <c r="AE17" i="5"/>
  <c r="AE16" i="5"/>
  <c r="AE13" i="5"/>
  <c r="AE14" i="5"/>
  <c r="AE26" i="5"/>
  <c r="AE12" i="5"/>
  <c r="AE25" i="5"/>
  <c r="AE11" i="5"/>
  <c r="AE24" i="5"/>
  <c r="AE10" i="5"/>
  <c r="AE7" i="5"/>
  <c r="AE8" i="5"/>
  <c r="AE20" i="5"/>
  <c r="AE19" i="5"/>
  <c r="AE9" i="5"/>
  <c r="AE21" i="5"/>
  <c r="AE22" i="5"/>
  <c r="AE23" i="5"/>
  <c r="AF18" i="5"/>
  <c r="AF26" i="5"/>
  <c r="AF25" i="5"/>
  <c r="AF16" i="5"/>
  <c r="AF15" i="5"/>
  <c r="AF14" i="5"/>
  <c r="AF13" i="5"/>
  <c r="AF12" i="5"/>
  <c r="AF11" i="5"/>
  <c r="AF17" i="5"/>
  <c r="AF20" i="5"/>
  <c r="AF8" i="5"/>
  <c r="AF19" i="5"/>
  <c r="AF6" i="5"/>
  <c r="AF21" i="5"/>
  <c r="AF7" i="5"/>
  <c r="AF22" i="5"/>
  <c r="AF9" i="5"/>
  <c r="AF23" i="5"/>
  <c r="AF10" i="5"/>
  <c r="AF24" i="5"/>
  <c r="AG6" i="5"/>
  <c r="AG21" i="5"/>
  <c r="AG20" i="5"/>
  <c r="AG19" i="5"/>
  <c r="AG18" i="5"/>
  <c r="AG22" i="5"/>
  <c r="AG10" i="5"/>
  <c r="AG24" i="5"/>
  <c r="AG11" i="5"/>
  <c r="AG16" i="5"/>
  <c r="AG15" i="5"/>
  <c r="AG14" i="5"/>
  <c r="AG13" i="5"/>
  <c r="AG26" i="5"/>
  <c r="AG12" i="5"/>
  <c r="AG25" i="5"/>
  <c r="AG9" i="5"/>
  <c r="AG23" i="5"/>
  <c r="AG8" i="5"/>
  <c r="AG7" i="5"/>
  <c r="AG17" i="5"/>
  <c r="AH18" i="5"/>
  <c r="AH26" i="5"/>
  <c r="AH25" i="5"/>
  <c r="AH23" i="5"/>
  <c r="AH17" i="5"/>
  <c r="AH16" i="5"/>
  <c r="AH14" i="5"/>
  <c r="AH13" i="5"/>
  <c r="AH11" i="5"/>
  <c r="AH10" i="5"/>
  <c r="AH9" i="5"/>
  <c r="AH24" i="5"/>
  <c r="AH12" i="5"/>
  <c r="AH15" i="5"/>
  <c r="AH19" i="5"/>
  <c r="AH6" i="5"/>
  <c r="AH20" i="5"/>
  <c r="AH7" i="5"/>
  <c r="AH21" i="5"/>
  <c r="AH8" i="5"/>
  <c r="AH22" i="5"/>
  <c r="AI26" i="5"/>
  <c r="AI14" i="5"/>
  <c r="AI19" i="5"/>
  <c r="AI6" i="5"/>
  <c r="AI15" i="5"/>
  <c r="AI13" i="5"/>
  <c r="AI12" i="5"/>
  <c r="AI25" i="5"/>
  <c r="AI11" i="5"/>
  <c r="AI24" i="5"/>
  <c r="AI10" i="5"/>
  <c r="AI23" i="5"/>
  <c r="AI9" i="5"/>
  <c r="AI22" i="5"/>
  <c r="AI8" i="5"/>
  <c r="AI7" i="5"/>
  <c r="AI18" i="5"/>
  <c r="AI17" i="5"/>
  <c r="AI16" i="5"/>
  <c r="AI21" i="5"/>
  <c r="AI20" i="5"/>
  <c r="AJ18" i="5"/>
  <c r="AJ26" i="5"/>
  <c r="AJ25" i="5"/>
  <c r="AJ24" i="5"/>
  <c r="AJ22" i="5"/>
  <c r="AJ15" i="5"/>
  <c r="AJ14" i="5"/>
  <c r="AJ13" i="5"/>
  <c r="AJ12" i="5"/>
  <c r="AJ11" i="5"/>
  <c r="AJ9" i="5"/>
  <c r="AJ8" i="5"/>
  <c r="AJ17" i="5"/>
  <c r="AJ16" i="5"/>
  <c r="AJ23" i="5"/>
  <c r="AJ10" i="5"/>
  <c r="AJ19" i="5"/>
  <c r="AJ6" i="5"/>
  <c r="AJ20" i="5"/>
  <c r="AJ7" i="5"/>
  <c r="AJ21" i="5"/>
  <c r="AK20" i="5"/>
  <c r="AK19" i="5"/>
  <c r="AK17" i="5"/>
  <c r="AK16" i="5"/>
  <c r="AK18" i="5"/>
  <c r="AK6" i="5"/>
  <c r="AK14" i="5"/>
  <c r="AK13" i="5"/>
  <c r="AK26" i="5"/>
  <c r="AK12" i="5"/>
  <c r="AK25" i="5"/>
  <c r="AK11" i="5"/>
  <c r="AK24" i="5"/>
  <c r="AK10" i="5"/>
  <c r="AK23" i="5"/>
  <c r="AK9" i="5"/>
  <c r="AK22" i="5"/>
  <c r="AK8" i="5"/>
  <c r="AK7" i="5"/>
  <c r="AK21" i="5"/>
  <c r="AK15" i="5"/>
  <c r="AL26" i="5"/>
  <c r="AL25" i="5"/>
  <c r="AL24" i="5"/>
  <c r="AL23" i="5"/>
  <c r="AL22" i="5"/>
  <c r="AL21" i="5"/>
  <c r="AL19" i="5"/>
  <c r="AL17" i="5"/>
  <c r="AL16" i="5"/>
  <c r="AL15" i="5"/>
  <c r="AL14" i="5"/>
  <c r="AL13" i="5"/>
  <c r="AL12" i="5"/>
  <c r="AL11" i="5"/>
  <c r="AL10" i="5"/>
  <c r="AL9" i="5"/>
  <c r="AL7" i="5"/>
  <c r="AL6" i="5"/>
  <c r="AL20" i="5"/>
  <c r="AL8" i="5"/>
  <c r="AL18" i="5"/>
  <c r="AM18" i="5"/>
  <c r="AM17" i="5"/>
  <c r="AM16" i="5"/>
  <c r="AM15" i="5"/>
  <c r="AM14" i="5"/>
  <c r="AM13" i="5"/>
  <c r="AM22" i="5"/>
  <c r="AM10" i="5"/>
  <c r="AM23" i="5"/>
  <c r="AM9" i="5"/>
  <c r="AM19" i="5"/>
  <c r="AM6" i="5"/>
  <c r="AM20" i="5"/>
  <c r="AM7" i="5"/>
  <c r="AM21" i="5"/>
  <c r="AM8" i="5"/>
  <c r="AM24" i="5"/>
  <c r="AM11" i="5"/>
  <c r="AM25" i="5"/>
  <c r="AM12" i="5"/>
  <c r="AM26" i="5"/>
  <c r="AN23" i="5"/>
  <c r="AN22" i="5"/>
  <c r="AN21" i="5"/>
  <c r="AN20" i="5"/>
  <c r="AN24" i="5"/>
  <c r="AN12" i="5"/>
  <c r="AN14" i="5"/>
  <c r="AN18" i="5"/>
  <c r="AN17" i="5"/>
  <c r="AN16" i="5"/>
  <c r="AN15" i="5"/>
  <c r="AN13" i="5"/>
  <c r="AN25" i="5"/>
  <c r="AN26" i="5"/>
  <c r="AN11" i="5"/>
  <c r="AN10" i="5"/>
  <c r="AN6" i="5"/>
  <c r="AN8" i="5"/>
  <c r="AN9" i="5"/>
  <c r="AN7" i="5"/>
  <c r="AN19" i="5"/>
  <c r="AO25" i="5"/>
  <c r="AO24" i="5"/>
  <c r="AO23" i="5"/>
  <c r="AO22" i="5"/>
  <c r="AO21" i="5"/>
  <c r="AO20" i="5"/>
  <c r="AO19" i="5"/>
  <c r="AO17" i="5"/>
  <c r="AO16" i="5"/>
  <c r="AO15" i="5"/>
  <c r="AO13" i="5"/>
  <c r="AO12" i="5"/>
  <c r="AO11" i="5"/>
  <c r="AO10" i="5"/>
  <c r="AO9" i="5"/>
  <c r="AO8" i="5"/>
  <c r="AO7" i="5"/>
  <c r="AO6" i="5"/>
  <c r="AO26" i="5"/>
  <c r="AO14" i="5"/>
  <c r="AO18" i="5"/>
  <c r="AP21" i="5"/>
  <c r="AP20" i="5"/>
  <c r="AP19" i="5"/>
  <c r="AP18" i="5"/>
  <c r="AP17" i="5"/>
  <c r="AP7" i="5"/>
  <c r="AP6" i="5"/>
  <c r="AP16" i="5"/>
  <c r="AP22" i="5"/>
  <c r="AP9" i="5"/>
  <c r="AP15" i="5"/>
  <c r="AP14" i="5"/>
  <c r="AP13" i="5"/>
  <c r="AP26" i="5"/>
  <c r="AP12" i="5"/>
  <c r="AP25" i="5"/>
  <c r="AP11" i="5"/>
  <c r="AP23" i="5"/>
  <c r="AP8" i="5"/>
  <c r="AP24" i="5"/>
  <c r="AP10" i="5"/>
  <c r="AQ19" i="5"/>
  <c r="AQ25" i="5"/>
  <c r="AQ24" i="5"/>
  <c r="AQ23" i="5"/>
  <c r="AQ22" i="5"/>
  <c r="AQ21" i="5"/>
  <c r="AQ16" i="5"/>
  <c r="AQ15" i="5"/>
  <c r="AQ14" i="5"/>
  <c r="AQ12" i="5"/>
  <c r="AQ11" i="5"/>
  <c r="AQ10" i="5"/>
  <c r="AQ9" i="5"/>
  <c r="AQ8" i="5"/>
  <c r="AQ7" i="5"/>
  <c r="AQ17" i="5"/>
  <c r="AQ18" i="5"/>
  <c r="AQ6" i="5"/>
  <c r="AQ26" i="5"/>
  <c r="AQ13" i="5"/>
  <c r="AQ20" i="5"/>
  <c r="AR21" i="5"/>
  <c r="AR19" i="5"/>
  <c r="AR18" i="5"/>
  <c r="AR16" i="5"/>
  <c r="AR15" i="5"/>
  <c r="AR20" i="5"/>
  <c r="AR8" i="5"/>
  <c r="AR17" i="5"/>
  <c r="AR14" i="5"/>
  <c r="AR13" i="5"/>
  <c r="AR26" i="5"/>
  <c r="AR12" i="5"/>
  <c r="AR25" i="5"/>
  <c r="AR11" i="5"/>
  <c r="AR24" i="5"/>
  <c r="AR10" i="5"/>
  <c r="AR22" i="5"/>
  <c r="AR7" i="5"/>
  <c r="AR23" i="5"/>
  <c r="AR9" i="5"/>
  <c r="AR6" i="5"/>
  <c r="AS18" i="5"/>
  <c r="AS26" i="5"/>
  <c r="AS25" i="5"/>
  <c r="AS24" i="5"/>
  <c r="AS23" i="5"/>
  <c r="AS15" i="5"/>
  <c r="AS14" i="5"/>
  <c r="AS13" i="5"/>
  <c r="AS12" i="5"/>
  <c r="AS11" i="5"/>
  <c r="AS9" i="5"/>
  <c r="AS7" i="5"/>
  <c r="AS16" i="5"/>
  <c r="AS17" i="5"/>
  <c r="AS22" i="5"/>
  <c r="AS10" i="5"/>
  <c r="AS21" i="5"/>
  <c r="AS8" i="5"/>
  <c r="AS19" i="5"/>
  <c r="AS6" i="5"/>
  <c r="AS20" i="5"/>
  <c r="AT19" i="5"/>
  <c r="AT15" i="5"/>
  <c r="AT16" i="5"/>
  <c r="AT17" i="5"/>
  <c r="AT18" i="5"/>
  <c r="AT24" i="5"/>
  <c r="AT12" i="5"/>
  <c r="AT26" i="5"/>
  <c r="AT13" i="5"/>
  <c r="AT14" i="5"/>
  <c r="AT11" i="5"/>
  <c r="AT25" i="5"/>
  <c r="AT10" i="5"/>
  <c r="AT23" i="5"/>
  <c r="AT9" i="5"/>
  <c r="AT22" i="5"/>
  <c r="AT8" i="5"/>
  <c r="AT6" i="5"/>
  <c r="AT21" i="5"/>
  <c r="AT7" i="5"/>
  <c r="AT20" i="5"/>
  <c r="AU18" i="5"/>
  <c r="AU25" i="5"/>
  <c r="AU24" i="5"/>
  <c r="AU23" i="5"/>
  <c r="AU22" i="5"/>
  <c r="AU21" i="5"/>
  <c r="AU20" i="5"/>
  <c r="AU13" i="5"/>
  <c r="AU12" i="5"/>
  <c r="AU11" i="5"/>
  <c r="AU10" i="5"/>
  <c r="AU9" i="5"/>
  <c r="AU8" i="5"/>
  <c r="AU7" i="5"/>
  <c r="AU6" i="5"/>
  <c r="AU15" i="5"/>
  <c r="AU16" i="5"/>
  <c r="AU26" i="5"/>
  <c r="AU14" i="5"/>
  <c r="AU17" i="5"/>
  <c r="AU19" i="5"/>
  <c r="AV25" i="5"/>
  <c r="AV18" i="5"/>
  <c r="AV17" i="5"/>
  <c r="AV15" i="5"/>
  <c r="AV14" i="5"/>
  <c r="AV13" i="5"/>
  <c r="AV6" i="5"/>
  <c r="AV20" i="5"/>
  <c r="AV7" i="5"/>
  <c r="AV22" i="5"/>
  <c r="AV9" i="5"/>
  <c r="AV23" i="5"/>
  <c r="AV10" i="5"/>
  <c r="AV24" i="5"/>
  <c r="AV11" i="5"/>
  <c r="AV16" i="5"/>
  <c r="AV21" i="5"/>
  <c r="AV8" i="5"/>
  <c r="AV19" i="5"/>
  <c r="AV12" i="5"/>
  <c r="AV26" i="5"/>
  <c r="AW26" i="5"/>
  <c r="AW24" i="5"/>
  <c r="AW23" i="5"/>
  <c r="AW22" i="5"/>
  <c r="AW11" i="5"/>
  <c r="AW18" i="5"/>
  <c r="AW6" i="5"/>
  <c r="AW25" i="5"/>
  <c r="AW12" i="5"/>
  <c r="AW21" i="5"/>
  <c r="AW8" i="5"/>
  <c r="AW20" i="5"/>
  <c r="AW13" i="5"/>
  <c r="AW19" i="5"/>
  <c r="AW17" i="5"/>
  <c r="AW16" i="5"/>
  <c r="AW15" i="5"/>
  <c r="AW14" i="5"/>
  <c r="AW7" i="5"/>
  <c r="AW9" i="5"/>
  <c r="AW10" i="5"/>
  <c r="AX20" i="5"/>
  <c r="AX8" i="5"/>
  <c r="AX16" i="5"/>
  <c r="AX25" i="5"/>
  <c r="AX12" i="5"/>
  <c r="AX14" i="5"/>
  <c r="AX22" i="5"/>
  <c r="AX6" i="5"/>
  <c r="AX13" i="5"/>
  <c r="AX11" i="5"/>
  <c r="AX26" i="5"/>
  <c r="AX10" i="5"/>
  <c r="AX24" i="5"/>
  <c r="AX9" i="5"/>
  <c r="AX23" i="5"/>
  <c r="AX7" i="5"/>
  <c r="AX15" i="5"/>
  <c r="AX17" i="5"/>
  <c r="AX18" i="5"/>
  <c r="AX19" i="5"/>
  <c r="AX21" i="5"/>
  <c r="AY26" i="5"/>
  <c r="AY25" i="5"/>
  <c r="AY24" i="5"/>
  <c r="AY19" i="5"/>
  <c r="AY18" i="5"/>
  <c r="AY17" i="5"/>
  <c r="AY15" i="5"/>
  <c r="AY14" i="5"/>
  <c r="AY13" i="5"/>
  <c r="AY12" i="5"/>
  <c r="AY11" i="5"/>
  <c r="AY9" i="5"/>
  <c r="AY8" i="5"/>
  <c r="AY22" i="5"/>
  <c r="AY10" i="5"/>
  <c r="AY20" i="5"/>
  <c r="AY7" i="5"/>
  <c r="AY16" i="5"/>
  <c r="AY21" i="5"/>
  <c r="AY6" i="5"/>
  <c r="AY23" i="5"/>
  <c r="AZ19" i="5"/>
  <c r="AZ6" i="5"/>
  <c r="AZ8" i="5"/>
  <c r="AZ18" i="5"/>
  <c r="AZ24" i="5"/>
  <c r="AZ12" i="5"/>
  <c r="AZ25" i="5"/>
  <c r="AZ11" i="5"/>
  <c r="AZ20" i="5"/>
  <c r="AZ7" i="5"/>
  <c r="AZ17" i="5"/>
  <c r="AZ26" i="5"/>
  <c r="AZ9" i="5"/>
  <c r="AZ16" i="5"/>
  <c r="AZ15" i="5"/>
  <c r="AZ14" i="5"/>
  <c r="AZ13" i="5"/>
  <c r="AZ10" i="5"/>
  <c r="AZ21" i="5"/>
  <c r="AZ22" i="5"/>
  <c r="AZ23" i="5"/>
  <c r="BA19" i="5"/>
  <c r="BA18" i="5"/>
  <c r="BA17" i="5"/>
  <c r="BA15" i="5"/>
  <c r="BA13" i="5"/>
  <c r="BA12" i="5"/>
  <c r="BA26" i="5"/>
  <c r="BA14" i="5"/>
  <c r="BA16" i="5"/>
  <c r="BA24" i="5"/>
  <c r="BA11" i="5"/>
  <c r="BA20" i="5"/>
  <c r="BA6" i="5"/>
  <c r="BA21" i="5"/>
  <c r="BA7" i="5"/>
  <c r="BA22" i="5"/>
  <c r="BA8" i="5"/>
  <c r="BA23" i="5"/>
  <c r="BA9" i="5"/>
  <c r="BA25" i="5"/>
  <c r="BA10" i="5"/>
  <c r="BB19" i="5"/>
  <c r="BB26" i="5"/>
  <c r="BB25" i="5"/>
  <c r="BB24" i="5"/>
  <c r="BB23" i="5"/>
  <c r="BB22" i="5"/>
  <c r="BB13" i="5"/>
  <c r="BB12" i="5"/>
  <c r="BB11" i="5"/>
  <c r="BB10" i="5"/>
  <c r="BB9" i="5"/>
  <c r="BB8" i="5"/>
  <c r="BB6" i="5"/>
  <c r="BB14" i="5"/>
  <c r="BB17" i="5"/>
  <c r="BB18" i="5"/>
  <c r="BB16" i="5"/>
  <c r="BB20" i="5"/>
  <c r="BB7" i="5"/>
  <c r="BB15" i="5"/>
  <c r="BB21" i="5"/>
  <c r="BC12" i="5"/>
  <c r="BC21" i="5"/>
  <c r="BC19" i="5"/>
  <c r="BC17" i="5"/>
  <c r="BC16" i="5"/>
  <c r="BC15" i="5"/>
  <c r="BC8" i="5"/>
  <c r="BC23" i="5"/>
  <c r="BC9" i="5"/>
  <c r="BC25" i="5"/>
  <c r="BC10" i="5"/>
  <c r="BC26" i="5"/>
  <c r="BC18" i="5"/>
  <c r="BC6" i="5"/>
  <c r="BC24" i="5"/>
  <c r="BC11" i="5"/>
  <c r="BC20" i="5"/>
  <c r="BC7" i="5"/>
  <c r="BC22" i="5"/>
  <c r="BC13" i="5"/>
  <c r="BC14" i="5"/>
  <c r="BD26" i="5"/>
  <c r="BD25" i="5"/>
  <c r="BD23" i="5"/>
  <c r="BD19" i="5"/>
  <c r="BD18" i="5"/>
  <c r="BD17" i="5"/>
  <c r="BD16" i="5"/>
  <c r="BD14" i="5"/>
  <c r="BD13" i="5"/>
  <c r="BD12" i="5"/>
  <c r="BD10" i="5"/>
  <c r="BD9" i="5"/>
  <c r="BD7" i="5"/>
  <c r="BD20" i="5"/>
  <c r="BD8" i="5"/>
  <c r="BD15" i="5"/>
  <c r="BD24" i="5"/>
  <c r="BD11" i="5"/>
  <c r="BD21" i="5"/>
  <c r="BD6" i="5"/>
  <c r="BD22" i="5"/>
  <c r="BE8" i="5"/>
  <c r="BE7" i="5"/>
  <c r="BE22" i="5"/>
  <c r="BE10" i="5"/>
  <c r="BE19" i="5"/>
  <c r="BE6" i="5"/>
  <c r="BE15" i="5"/>
  <c r="BE17" i="5"/>
  <c r="BE9" i="5"/>
  <c r="BE16" i="5"/>
  <c r="BE25" i="5"/>
  <c r="BE14" i="5"/>
  <c r="BE13" i="5"/>
  <c r="BE12" i="5"/>
  <c r="BE26" i="5"/>
  <c r="BE11" i="5"/>
  <c r="BE18" i="5"/>
  <c r="BE20" i="5"/>
  <c r="BE23" i="5"/>
  <c r="BE21" i="5"/>
  <c r="BE24" i="5"/>
  <c r="BF20" i="5"/>
  <c r="BF18" i="5"/>
  <c r="BF17" i="5"/>
  <c r="BF16" i="5"/>
  <c r="BF15" i="5"/>
  <c r="BF14" i="5"/>
  <c r="BF13" i="5"/>
  <c r="BF24" i="5"/>
  <c r="BF12" i="5"/>
  <c r="BF23" i="5"/>
  <c r="BF10" i="5"/>
  <c r="BF19" i="5"/>
  <c r="BF6" i="5"/>
  <c r="BF21" i="5"/>
  <c r="BF7" i="5"/>
  <c r="BF22" i="5"/>
  <c r="BF8" i="5"/>
  <c r="BF25" i="5"/>
  <c r="BF9" i="5"/>
  <c r="BF26" i="5"/>
  <c r="BF11" i="5"/>
  <c r="BG19" i="5"/>
  <c r="BG25" i="5"/>
  <c r="BG24" i="5"/>
  <c r="BG22" i="5"/>
  <c r="BG21" i="5"/>
  <c r="BG17" i="5"/>
  <c r="BG13" i="5"/>
  <c r="BG12" i="5"/>
  <c r="BG11" i="5"/>
  <c r="BG9" i="5"/>
  <c r="BG8" i="5"/>
  <c r="BG7" i="5"/>
  <c r="BG6" i="5"/>
  <c r="BG16" i="5"/>
  <c r="BG18" i="5"/>
  <c r="BG26" i="5"/>
  <c r="BG14" i="5"/>
  <c r="BG15" i="5"/>
  <c r="BG23" i="5"/>
  <c r="BG10" i="5"/>
  <c r="BG20" i="5"/>
  <c r="BH16" i="5"/>
  <c r="BH19" i="5"/>
  <c r="BH6" i="5"/>
  <c r="BH14" i="5"/>
  <c r="BH13" i="5"/>
  <c r="BH22" i="5"/>
  <c r="BH12" i="5"/>
  <c r="BH7" i="5"/>
  <c r="BH26" i="5"/>
  <c r="BH11" i="5"/>
  <c r="BH25" i="5"/>
  <c r="BH10" i="5"/>
  <c r="BH24" i="5"/>
  <c r="BH9" i="5"/>
  <c r="BH23" i="5"/>
  <c r="BH8" i="5"/>
  <c r="BH15" i="5"/>
  <c r="BH17" i="5"/>
  <c r="BH18" i="5"/>
  <c r="BH20" i="5"/>
  <c r="BH21" i="5"/>
  <c r="BI26" i="5"/>
  <c r="BI25" i="5"/>
  <c r="BI24" i="5"/>
  <c r="BI22" i="5"/>
  <c r="BI21" i="5"/>
  <c r="BI20" i="5"/>
  <c r="BI17" i="5"/>
  <c r="BI16" i="5"/>
  <c r="BI15" i="5"/>
  <c r="BI14" i="5"/>
  <c r="BI13" i="5"/>
  <c r="BI12" i="5"/>
  <c r="BI11" i="5"/>
  <c r="BI9" i="5"/>
  <c r="BI8" i="5"/>
  <c r="BI7" i="5"/>
  <c r="BI18" i="5"/>
  <c r="BI6" i="5"/>
  <c r="BI19" i="5"/>
  <c r="BI10" i="5"/>
  <c r="BI23" i="5"/>
  <c r="BJ20" i="5"/>
  <c r="BJ8" i="5"/>
  <c r="BJ14" i="5"/>
  <c r="BJ23" i="5"/>
  <c r="BJ10" i="5"/>
  <c r="BJ16" i="5"/>
  <c r="BJ15" i="5"/>
  <c r="BJ24" i="5"/>
  <c r="BJ13" i="5"/>
  <c r="BJ12" i="5"/>
  <c r="BJ7" i="5"/>
  <c r="BJ26" i="5"/>
  <c r="BJ11" i="5"/>
  <c r="BJ25" i="5"/>
  <c r="BJ9" i="5"/>
  <c r="BJ6" i="5"/>
  <c r="BJ17" i="5"/>
  <c r="BJ18" i="5"/>
  <c r="BJ19" i="5"/>
  <c r="BJ21" i="5"/>
  <c r="BJ22" i="5"/>
  <c r="BK26" i="5"/>
  <c r="BK25" i="5"/>
  <c r="BK24" i="5"/>
  <c r="BK23" i="5"/>
  <c r="BK21" i="5"/>
  <c r="BK20" i="5"/>
  <c r="BK19" i="5"/>
  <c r="BK17" i="5"/>
  <c r="BK16" i="5"/>
  <c r="BK15" i="5"/>
  <c r="BK14" i="5"/>
  <c r="BK13" i="5"/>
  <c r="BK12" i="5"/>
  <c r="BK11" i="5"/>
  <c r="BK9" i="5"/>
  <c r="BK8" i="5"/>
  <c r="BK7" i="5"/>
  <c r="BK6" i="5"/>
  <c r="BK22" i="5"/>
  <c r="BK10" i="5"/>
  <c r="BK18" i="5"/>
  <c r="BL26" i="5"/>
  <c r="BL25" i="5"/>
  <c r="BL23" i="5"/>
  <c r="BL21" i="5"/>
  <c r="BL20" i="5"/>
  <c r="BL19" i="5"/>
  <c r="BL17" i="5"/>
  <c r="BL16" i="5"/>
  <c r="BL15" i="5"/>
  <c r="BL14" i="5"/>
  <c r="BL13" i="5"/>
  <c r="BL11" i="5"/>
  <c r="BL10" i="5"/>
  <c r="BL8" i="5"/>
  <c r="BL7" i="5"/>
  <c r="BL6" i="5"/>
  <c r="BL24" i="5"/>
  <c r="BL12" i="5"/>
  <c r="BL18" i="5"/>
  <c r="BL9" i="5"/>
  <c r="BL22" i="5"/>
  <c r="BM19" i="5"/>
  <c r="BM25" i="5"/>
  <c r="BM18" i="5"/>
  <c r="BM17" i="5"/>
  <c r="BM16" i="5"/>
  <c r="BM15" i="5"/>
  <c r="BM12" i="5"/>
  <c r="BM11" i="5"/>
  <c r="BM10" i="5"/>
  <c r="BM26" i="5"/>
  <c r="BM14" i="5"/>
  <c r="BM13" i="5"/>
  <c r="BM22" i="5"/>
  <c r="BM9" i="5"/>
  <c r="BM20" i="5"/>
  <c r="BM6" i="5"/>
  <c r="BM21" i="5"/>
  <c r="BM7" i="5"/>
  <c r="BM23" i="5"/>
  <c r="BM8" i="5"/>
  <c r="BM24" i="5"/>
  <c r="BN16" i="5"/>
  <c r="BN26" i="5"/>
  <c r="BN25" i="5"/>
  <c r="BN24" i="5"/>
  <c r="BN23" i="5"/>
  <c r="BN22" i="5"/>
  <c r="BN21" i="5"/>
  <c r="BN20" i="5"/>
  <c r="BN19" i="5"/>
  <c r="BN17" i="5"/>
  <c r="BN15" i="5"/>
  <c r="BN14" i="5"/>
  <c r="BN13" i="5"/>
  <c r="BN12" i="5"/>
  <c r="BN11" i="5"/>
  <c r="BN10" i="5"/>
  <c r="BN9" i="5"/>
  <c r="BN8" i="5"/>
  <c r="BN7" i="5"/>
  <c r="BN6" i="5"/>
  <c r="BN18" i="5"/>
  <c r="BO17" i="5"/>
  <c r="BO26" i="5"/>
  <c r="BO25" i="5"/>
  <c r="BO24" i="5"/>
  <c r="BO23" i="5"/>
  <c r="BO21" i="5"/>
  <c r="BO20" i="5"/>
  <c r="BO16" i="5"/>
  <c r="BO15" i="5"/>
  <c r="BO14" i="5"/>
  <c r="BO13" i="5"/>
  <c r="BO12" i="5"/>
  <c r="BO11" i="5"/>
  <c r="BO10" i="5"/>
  <c r="BO8" i="5"/>
  <c r="BO7" i="5"/>
  <c r="BO18" i="5"/>
  <c r="BO6" i="5"/>
  <c r="BO19" i="5"/>
  <c r="BO9" i="5"/>
  <c r="BO22" i="5"/>
  <c r="BP25" i="5"/>
  <c r="BP24" i="5"/>
  <c r="BP21" i="5"/>
  <c r="BP11" i="5"/>
  <c r="BP20" i="5"/>
  <c r="BP8" i="5"/>
  <c r="BP26" i="5"/>
  <c r="BP13" i="5"/>
  <c r="BP23" i="5"/>
  <c r="BP10" i="5"/>
  <c r="BP22" i="5"/>
  <c r="BP9" i="5"/>
  <c r="BP19" i="5"/>
  <c r="BP12" i="5"/>
  <c r="BP18" i="5"/>
  <c r="BP17" i="5"/>
  <c r="BP16" i="5"/>
  <c r="BP15" i="5"/>
  <c r="BP14" i="5"/>
  <c r="BP6" i="5"/>
  <c r="BP7" i="5"/>
  <c r="BQ20" i="5"/>
  <c r="BQ19" i="5"/>
  <c r="BQ18" i="5"/>
  <c r="BQ22" i="5"/>
  <c r="BQ10" i="5"/>
  <c r="BQ17" i="5"/>
  <c r="BQ14" i="5"/>
  <c r="BQ26" i="5"/>
  <c r="BQ13" i="5"/>
  <c r="BQ21" i="5"/>
  <c r="BQ8" i="5"/>
  <c r="BQ25" i="5"/>
  <c r="BQ9" i="5"/>
  <c r="BQ11" i="5"/>
  <c r="BQ6" i="5"/>
  <c r="BQ23" i="5"/>
  <c r="BQ12" i="5"/>
  <c r="BQ7" i="5"/>
  <c r="BQ24" i="5"/>
  <c r="BQ15" i="5"/>
  <c r="BQ16" i="5"/>
  <c r="BR17" i="5"/>
  <c r="BR26" i="5"/>
  <c r="BR25" i="5"/>
  <c r="BR23" i="5"/>
  <c r="BR22" i="5"/>
  <c r="BR20" i="5"/>
  <c r="BR19" i="5"/>
  <c r="BR16" i="5"/>
  <c r="BR15" i="5"/>
  <c r="BR14" i="5"/>
  <c r="BR13" i="5"/>
  <c r="BR11" i="5"/>
  <c r="BR10" i="5"/>
  <c r="BR9" i="5"/>
  <c r="BR7" i="5"/>
  <c r="BR6" i="5"/>
  <c r="BR24" i="5"/>
  <c r="BR12" i="5"/>
  <c r="BR18" i="5"/>
  <c r="BR8" i="5"/>
  <c r="BR21" i="5"/>
  <c r="BS24" i="5"/>
  <c r="BS23" i="5"/>
  <c r="BS20" i="5"/>
  <c r="BS19" i="5"/>
  <c r="BS17" i="5"/>
  <c r="BS16" i="5"/>
  <c r="BS15" i="5"/>
  <c r="BS13" i="5"/>
  <c r="BS11" i="5"/>
  <c r="BS10" i="5"/>
  <c r="BS7" i="5"/>
  <c r="BS6" i="5"/>
  <c r="BS26" i="5"/>
  <c r="BS14" i="5"/>
  <c r="BS18" i="5"/>
  <c r="BS8" i="5"/>
  <c r="BS21" i="5"/>
  <c r="BS9" i="5"/>
  <c r="BS22" i="5"/>
  <c r="BS12" i="5"/>
  <c r="BS25" i="5"/>
  <c r="BT24" i="5"/>
  <c r="BT6" i="5"/>
  <c r="BT7" i="5"/>
  <c r="BT23" i="5"/>
  <c r="BT16" i="5"/>
  <c r="BT17" i="5"/>
  <c r="BT26" i="5"/>
  <c r="BT13" i="5"/>
  <c r="BT25" i="5"/>
  <c r="BT12" i="5"/>
  <c r="BT22" i="5"/>
  <c r="BT9" i="5"/>
  <c r="BT21" i="5"/>
  <c r="BT20" i="5"/>
  <c r="BT19" i="5"/>
  <c r="BT10" i="5"/>
  <c r="BT18" i="5"/>
  <c r="BT15" i="5"/>
  <c r="BT14" i="5"/>
  <c r="BT11" i="5"/>
  <c r="BT8" i="5"/>
  <c r="BU18" i="5"/>
  <c r="BU6" i="5"/>
  <c r="BU21" i="5"/>
  <c r="BU8" i="5"/>
  <c r="BU17" i="5"/>
  <c r="BU16" i="5"/>
  <c r="BU26" i="5"/>
  <c r="BU13" i="5"/>
  <c r="BU20" i="5"/>
  <c r="BU10" i="5"/>
  <c r="BU19" i="5"/>
  <c r="BU15" i="5"/>
  <c r="BU9" i="5"/>
  <c r="BU14" i="5"/>
  <c r="BU12" i="5"/>
  <c r="BU11" i="5"/>
  <c r="BU25" i="5"/>
  <c r="BU7" i="5"/>
  <c r="BU22" i="5"/>
  <c r="BU23" i="5"/>
  <c r="BU24" i="5"/>
  <c r="BV24" i="5"/>
  <c r="BV23" i="5"/>
  <c r="BV19" i="5"/>
  <c r="BV18" i="5"/>
  <c r="BV20" i="5"/>
  <c r="BV8" i="5"/>
  <c r="BV25" i="5"/>
  <c r="BV12" i="5"/>
  <c r="BV22" i="5"/>
  <c r="BV9" i="5"/>
  <c r="BV21" i="5"/>
  <c r="BV7" i="5"/>
  <c r="BV17" i="5"/>
  <c r="BV26" i="5"/>
  <c r="BV10" i="5"/>
  <c r="BV11" i="5"/>
  <c r="BV13" i="5"/>
  <c r="BV14" i="5"/>
  <c r="BV6" i="5"/>
  <c r="BV15" i="5"/>
  <c r="BV16" i="5"/>
  <c r="BW20" i="5"/>
  <c r="BW23" i="5"/>
  <c r="BW19" i="5"/>
  <c r="BW18" i="5"/>
  <c r="BW17" i="5"/>
  <c r="BW22" i="5"/>
  <c r="BW10" i="5"/>
  <c r="BW16" i="5"/>
  <c r="BW26" i="5"/>
  <c r="BW13" i="5"/>
  <c r="BW25" i="5"/>
  <c r="BW12" i="5"/>
  <c r="BW21" i="5"/>
  <c r="BW8" i="5"/>
  <c r="BW24" i="5"/>
  <c r="BW6" i="5"/>
  <c r="BW7" i="5"/>
  <c r="BW9" i="5"/>
  <c r="BW11" i="5"/>
  <c r="BW14" i="5"/>
  <c r="BW15" i="5"/>
  <c r="BX17" i="5"/>
  <c r="BX25" i="5"/>
  <c r="BX23" i="5"/>
  <c r="BX22" i="5"/>
  <c r="BX21" i="5"/>
  <c r="BX19" i="5"/>
  <c r="BX15" i="5"/>
  <c r="BX14" i="5"/>
  <c r="BX11" i="5"/>
  <c r="BX10" i="5"/>
  <c r="BX9" i="5"/>
  <c r="BX8" i="5"/>
  <c r="BX6" i="5"/>
  <c r="BX13" i="5"/>
  <c r="BX26" i="5"/>
  <c r="BX16" i="5"/>
  <c r="BX24" i="5"/>
  <c r="BX12" i="5"/>
  <c r="BX18" i="5"/>
  <c r="BX7" i="5"/>
  <c r="BX20" i="5"/>
  <c r="BY17" i="5"/>
  <c r="BY25" i="5"/>
  <c r="BY23" i="5"/>
  <c r="BY19" i="5"/>
  <c r="BY16" i="5"/>
  <c r="BY15" i="5"/>
  <c r="BY13" i="5"/>
  <c r="BY12" i="5"/>
  <c r="BY10" i="5"/>
  <c r="BY6" i="5"/>
  <c r="BY26" i="5"/>
  <c r="BY14" i="5"/>
  <c r="BY18" i="5"/>
  <c r="BY7" i="5"/>
  <c r="BY20" i="5"/>
  <c r="BY8" i="5"/>
  <c r="BY21" i="5"/>
  <c r="BY9" i="5"/>
  <c r="BY22" i="5"/>
  <c r="BY11" i="5"/>
  <c r="BY24" i="5"/>
  <c r="BZ23" i="5"/>
  <c r="BZ20" i="5"/>
  <c r="BZ19" i="5"/>
  <c r="BZ16" i="5"/>
  <c r="BZ15" i="5"/>
  <c r="BZ26" i="5"/>
  <c r="BZ13" i="5"/>
  <c r="BZ25" i="5"/>
  <c r="BZ12" i="5"/>
  <c r="BZ24" i="5"/>
  <c r="BZ11" i="5"/>
  <c r="BZ22" i="5"/>
  <c r="BZ9" i="5"/>
  <c r="BZ21" i="5"/>
  <c r="BZ8" i="5"/>
  <c r="BZ6" i="5"/>
  <c r="BZ7" i="5"/>
  <c r="BZ10" i="5"/>
  <c r="BZ14" i="5"/>
  <c r="BZ17" i="5"/>
  <c r="BZ18" i="5"/>
  <c r="CA24" i="5"/>
  <c r="CA23" i="5"/>
  <c r="CA8" i="5"/>
  <c r="CA18" i="5"/>
  <c r="CA6" i="5"/>
  <c r="CA20" i="5"/>
  <c r="CA7" i="5"/>
  <c r="CA17" i="5"/>
  <c r="CA16" i="5"/>
  <c r="CA15" i="5"/>
  <c r="CA26" i="5"/>
  <c r="CA13" i="5"/>
  <c r="CA25" i="5"/>
  <c r="CA12" i="5"/>
  <c r="CA9" i="5"/>
  <c r="CA10" i="5"/>
  <c r="CA11" i="5"/>
  <c r="CA14" i="5"/>
  <c r="CA19" i="5"/>
  <c r="CA21" i="5"/>
  <c r="CA22" i="5"/>
  <c r="CB17" i="5"/>
  <c r="CB26" i="5"/>
  <c r="CB25" i="5"/>
  <c r="CB23" i="5"/>
  <c r="CB15" i="5"/>
  <c r="CB14" i="5"/>
  <c r="CB13" i="5"/>
  <c r="CB12" i="5"/>
  <c r="CB10" i="5"/>
  <c r="CB16" i="5"/>
  <c r="CB20" i="5"/>
  <c r="CB8" i="5"/>
  <c r="CB18" i="5"/>
  <c r="CB6" i="5"/>
  <c r="CB19" i="5"/>
  <c r="CB7" i="5"/>
  <c r="CB21" i="5"/>
  <c r="CB9" i="5"/>
  <c r="CB22" i="5"/>
  <c r="CB11" i="5"/>
  <c r="CB24" i="5"/>
  <c r="CC21" i="5"/>
  <c r="CC19" i="5"/>
  <c r="CC18" i="5"/>
  <c r="CC17" i="5"/>
  <c r="CC15" i="5"/>
  <c r="CC6" i="5"/>
  <c r="CC20" i="5"/>
  <c r="CC8" i="5"/>
  <c r="CC24" i="5"/>
  <c r="CC11" i="5"/>
  <c r="CC16" i="5"/>
  <c r="CC14" i="5"/>
  <c r="CC13" i="5"/>
  <c r="CC26" i="5"/>
  <c r="CC12" i="5"/>
  <c r="CC25" i="5"/>
  <c r="CC10" i="5"/>
  <c r="CC23" i="5"/>
  <c r="CC9" i="5"/>
  <c r="CC22" i="5"/>
  <c r="CC7" i="5"/>
  <c r="CD18" i="5"/>
  <c r="CD26" i="5"/>
  <c r="CD25" i="5"/>
  <c r="CD24" i="5"/>
  <c r="CD21" i="5"/>
  <c r="CD20" i="5"/>
  <c r="CD17" i="5"/>
  <c r="CD16" i="5"/>
  <c r="CD14" i="5"/>
  <c r="CD13" i="5"/>
  <c r="CD12" i="5"/>
  <c r="CD11" i="5"/>
  <c r="CD9" i="5"/>
  <c r="CD7" i="5"/>
  <c r="CD6" i="5"/>
  <c r="CD22" i="5"/>
  <c r="CD10" i="5"/>
  <c r="CD15" i="5"/>
  <c r="CD19" i="5"/>
  <c r="CD8" i="5"/>
  <c r="CD23" i="5"/>
  <c r="CE20" i="5"/>
  <c r="CE18" i="5"/>
  <c r="CE17" i="5"/>
  <c r="CE14" i="5"/>
  <c r="CE24" i="5"/>
  <c r="CE12" i="5"/>
  <c r="CE19" i="5"/>
  <c r="CE6" i="5"/>
  <c r="CE15" i="5"/>
  <c r="CE13" i="5"/>
  <c r="CE26" i="5"/>
  <c r="CE11" i="5"/>
  <c r="CE25" i="5"/>
  <c r="CE10" i="5"/>
  <c r="CE23" i="5"/>
  <c r="CE9" i="5"/>
  <c r="CE22" i="5"/>
  <c r="CE8" i="5"/>
  <c r="CE21" i="5"/>
  <c r="CE7" i="5"/>
  <c r="CE16" i="5"/>
  <c r="CF18" i="5"/>
  <c r="CF25" i="5"/>
  <c r="CF24" i="5"/>
  <c r="CF22" i="5"/>
  <c r="CF20" i="5"/>
  <c r="CF16" i="5"/>
  <c r="CF15" i="5"/>
  <c r="CF13" i="5"/>
  <c r="CF12" i="5"/>
  <c r="CF11" i="5"/>
  <c r="CF9" i="5"/>
  <c r="CF8" i="5"/>
  <c r="CF6" i="5"/>
  <c r="CF17" i="5"/>
  <c r="CF26" i="5"/>
  <c r="CF14" i="5"/>
  <c r="CF23" i="5"/>
  <c r="CF10" i="5"/>
  <c r="CF19" i="5"/>
  <c r="CF7" i="5"/>
  <c r="CF21" i="5"/>
  <c r="CG16" i="5"/>
  <c r="CG14" i="5"/>
  <c r="CG13" i="5"/>
  <c r="CG25" i="5"/>
  <c r="CG11" i="5"/>
  <c r="CG24" i="5"/>
  <c r="CG10" i="5"/>
  <c r="CG23" i="5"/>
  <c r="CG9" i="5"/>
  <c r="CG22" i="5"/>
  <c r="CG8" i="5"/>
  <c r="CG21" i="5"/>
  <c r="CG7" i="5"/>
  <c r="CG20" i="5"/>
  <c r="CG6" i="5"/>
  <c r="CG12" i="5"/>
  <c r="CG15" i="5"/>
  <c r="CG17" i="5"/>
  <c r="CG18" i="5"/>
  <c r="CG19" i="5"/>
  <c r="CG26" i="5"/>
  <c r="CH26" i="5"/>
  <c r="CH25" i="5"/>
  <c r="CH24" i="5"/>
  <c r="CH23" i="5"/>
  <c r="CH22" i="5"/>
  <c r="CH21" i="5"/>
  <c r="CH20" i="5"/>
  <c r="CH17" i="5"/>
  <c r="CH16" i="5"/>
  <c r="CH15" i="5"/>
  <c r="CH14" i="5"/>
  <c r="CH13" i="5"/>
  <c r="CH12" i="5"/>
  <c r="CH11" i="5"/>
  <c r="CH10" i="5"/>
  <c r="CH9" i="5"/>
  <c r="CH8" i="5"/>
  <c r="CH7" i="5"/>
  <c r="CH18" i="5"/>
  <c r="CH6" i="5"/>
  <c r="CH19" i="5"/>
  <c r="CI18" i="5"/>
  <c r="CI25" i="5"/>
  <c r="CI16" i="5"/>
  <c r="CI15" i="5"/>
  <c r="CI14" i="5"/>
  <c r="CI13" i="5"/>
  <c r="CI11" i="5"/>
  <c r="CI17" i="5"/>
  <c r="CI20" i="5"/>
  <c r="CI8" i="5"/>
  <c r="CI23" i="5"/>
  <c r="CI10" i="5"/>
  <c r="CI19" i="5"/>
  <c r="CI6" i="5"/>
  <c r="CI21" i="5"/>
  <c r="CI7" i="5"/>
  <c r="CI22" i="5"/>
  <c r="CI9" i="5"/>
  <c r="CI24" i="5"/>
  <c r="CI12" i="5"/>
  <c r="CI26" i="5"/>
  <c r="CJ22" i="5"/>
  <c r="CJ10" i="5"/>
  <c r="CJ14" i="5"/>
  <c r="CJ18" i="5"/>
  <c r="CJ16" i="5"/>
  <c r="CJ15" i="5"/>
  <c r="CJ13" i="5"/>
  <c r="CJ26" i="5"/>
  <c r="CJ12" i="5"/>
  <c r="CJ25" i="5"/>
  <c r="CJ11" i="5"/>
  <c r="CJ24" i="5"/>
  <c r="CJ9" i="5"/>
  <c r="CJ23" i="5"/>
  <c r="CJ21" i="5"/>
  <c r="CJ20" i="5"/>
  <c r="CJ19" i="5"/>
  <c r="CJ17" i="5"/>
  <c r="CJ8" i="5"/>
  <c r="CJ7" i="5"/>
  <c r="CJ6" i="5"/>
  <c r="CK26" i="5"/>
  <c r="CK25" i="5"/>
  <c r="CK23" i="5"/>
  <c r="CK22" i="5"/>
  <c r="CK21" i="5"/>
  <c r="CK20" i="5"/>
  <c r="CK19" i="5"/>
  <c r="CK17" i="5"/>
  <c r="CK16" i="5"/>
  <c r="CK15" i="5"/>
  <c r="CK14" i="5"/>
  <c r="CK13" i="5"/>
  <c r="CK11" i="5"/>
  <c r="CK10" i="5"/>
  <c r="CK9" i="5"/>
  <c r="CK8" i="5"/>
  <c r="CK7" i="5"/>
  <c r="CK6" i="5"/>
  <c r="CK24" i="5"/>
  <c r="CK12" i="5"/>
  <c r="CK18" i="5"/>
  <c r="CL26" i="5"/>
  <c r="CL14" i="5"/>
  <c r="CL22" i="5"/>
  <c r="CL9" i="5"/>
  <c r="CL16" i="5"/>
  <c r="CL13" i="5"/>
  <c r="CL12" i="5"/>
  <c r="CL25" i="5"/>
  <c r="CL11" i="5"/>
  <c r="CL24" i="5"/>
  <c r="CL10" i="5"/>
  <c r="CL23" i="5"/>
  <c r="CL8" i="5"/>
  <c r="CL21" i="5"/>
  <c r="CL7" i="5"/>
  <c r="CL6" i="5"/>
  <c r="CL15" i="5"/>
  <c r="CL17" i="5"/>
  <c r="CL18" i="5"/>
  <c r="CL19" i="5"/>
  <c r="CL20" i="5"/>
  <c r="CM25" i="5"/>
  <c r="CM24" i="5"/>
  <c r="CM23" i="5"/>
  <c r="CM21" i="5"/>
  <c r="CM20" i="5"/>
  <c r="CM18" i="5"/>
  <c r="CM17" i="5"/>
  <c r="CM15" i="5"/>
  <c r="CM14" i="5"/>
  <c r="CM12" i="5"/>
  <c r="CM11" i="5"/>
  <c r="CM10" i="5"/>
  <c r="CM9" i="5"/>
  <c r="CM7" i="5"/>
  <c r="CM6" i="5"/>
  <c r="CM16" i="5"/>
  <c r="CM26" i="5"/>
  <c r="CM13" i="5"/>
  <c r="CM19" i="5"/>
  <c r="CM8" i="5"/>
  <c r="CM22" i="5"/>
  <c r="CN18" i="5"/>
  <c r="CN6" i="5"/>
  <c r="CN17" i="5"/>
  <c r="CN14" i="5"/>
  <c r="CN26" i="5"/>
  <c r="CN12" i="5"/>
  <c r="CN25" i="5"/>
  <c r="CN11" i="5"/>
  <c r="CN24" i="5"/>
  <c r="CN10" i="5"/>
  <c r="CN23" i="5"/>
  <c r="CN9" i="5"/>
  <c r="CN22" i="5"/>
  <c r="CN8" i="5"/>
  <c r="CN21" i="5"/>
  <c r="CN7" i="5"/>
  <c r="CN13" i="5"/>
  <c r="CN15" i="5"/>
  <c r="CN16" i="5"/>
  <c r="CN19" i="5"/>
  <c r="CN20" i="5"/>
  <c r="CO18" i="5"/>
  <c r="CO26" i="5"/>
  <c r="CO25" i="5"/>
  <c r="CO24" i="5"/>
  <c r="CO23" i="5"/>
  <c r="CO12" i="5"/>
  <c r="CO11" i="5"/>
  <c r="CO10" i="5"/>
  <c r="CO7" i="5"/>
  <c r="CO13" i="5"/>
  <c r="CO14" i="5"/>
  <c r="CO15" i="5"/>
  <c r="CO16" i="5"/>
  <c r="CO17" i="5"/>
  <c r="CO20" i="5"/>
  <c r="CO8" i="5"/>
  <c r="CO22" i="5"/>
  <c r="CO9" i="5"/>
  <c r="CO19" i="5"/>
  <c r="CO6" i="5"/>
  <c r="CO21" i="5"/>
  <c r="CP20" i="5"/>
  <c r="CP18" i="5"/>
  <c r="CP17" i="5"/>
  <c r="CP16" i="5"/>
  <c r="CP15" i="5"/>
  <c r="CP12" i="5"/>
  <c r="CP6" i="5"/>
  <c r="CP22" i="5"/>
  <c r="CP10" i="5"/>
  <c r="CP26" i="5"/>
  <c r="CP13" i="5"/>
  <c r="CP19" i="5"/>
  <c r="CP7" i="5"/>
  <c r="CP21" i="5"/>
  <c r="CP8" i="5"/>
  <c r="CP23" i="5"/>
  <c r="CP9" i="5"/>
  <c r="CP24" i="5"/>
  <c r="CP11" i="5"/>
  <c r="CP25" i="5"/>
  <c r="CP14" i="5"/>
  <c r="CQ18" i="5"/>
  <c r="CQ25" i="5"/>
  <c r="CQ23" i="5"/>
  <c r="CQ22" i="5"/>
  <c r="CQ21" i="5"/>
  <c r="CQ13" i="5"/>
  <c r="CQ10" i="5"/>
  <c r="CQ9" i="5"/>
  <c r="CQ8" i="5"/>
  <c r="CQ7" i="5"/>
  <c r="CQ11" i="5"/>
  <c r="CQ26" i="5"/>
  <c r="CQ14" i="5"/>
  <c r="CQ15" i="5"/>
  <c r="CQ16" i="5"/>
  <c r="CQ24" i="5"/>
  <c r="CQ12" i="5"/>
  <c r="CQ17" i="5"/>
  <c r="CQ19" i="5"/>
  <c r="CQ6" i="5"/>
  <c r="CQ20" i="5"/>
  <c r="CR18" i="5"/>
  <c r="CR17" i="5"/>
  <c r="CR16" i="5"/>
  <c r="CR15" i="5"/>
  <c r="CR13" i="5"/>
  <c r="CR26" i="5"/>
  <c r="CR14" i="5"/>
  <c r="CR21" i="5"/>
  <c r="CR8" i="5"/>
  <c r="CR19" i="5"/>
  <c r="CR6" i="5"/>
  <c r="CR20" i="5"/>
  <c r="CR7" i="5"/>
  <c r="CR22" i="5"/>
  <c r="CR9" i="5"/>
  <c r="CR23" i="5"/>
  <c r="CR10" i="5"/>
  <c r="CR24" i="5"/>
  <c r="CR11" i="5"/>
  <c r="CR25" i="5"/>
  <c r="CR12" i="5"/>
  <c r="CS26" i="5"/>
  <c r="CS24" i="5"/>
  <c r="CS23" i="5"/>
  <c r="CS22" i="5"/>
  <c r="CS21" i="5"/>
  <c r="CS20" i="5"/>
  <c r="CS18" i="5"/>
  <c r="CS17" i="5"/>
  <c r="CS15" i="5"/>
  <c r="CS14" i="5"/>
  <c r="CS13" i="5"/>
  <c r="CS11" i="5"/>
  <c r="CS10" i="5"/>
  <c r="CS9" i="5"/>
  <c r="CS8" i="5"/>
  <c r="CS7" i="5"/>
  <c r="CS6" i="5"/>
  <c r="CS16" i="5"/>
  <c r="CS25" i="5"/>
  <c r="CS12" i="5"/>
  <c r="CS19" i="5"/>
  <c r="CT19" i="5"/>
  <c r="CT26" i="5"/>
  <c r="CT15" i="5"/>
  <c r="CT14" i="5"/>
  <c r="CT13" i="5"/>
  <c r="CT12" i="5"/>
  <c r="CT17" i="5"/>
  <c r="CT18" i="5"/>
  <c r="CT6" i="5"/>
  <c r="CT16" i="5"/>
  <c r="CT20" i="5"/>
  <c r="CT7" i="5"/>
  <c r="CT21" i="5"/>
  <c r="CT8" i="5"/>
  <c r="CT22" i="5"/>
  <c r="CT9" i="5"/>
  <c r="CT23" i="5"/>
  <c r="CT10" i="5"/>
  <c r="CT24" i="5"/>
  <c r="CT11" i="5"/>
  <c r="CT25" i="5"/>
  <c r="CU26" i="5"/>
  <c r="CU25" i="5"/>
  <c r="CU24" i="5"/>
  <c r="CU23" i="5"/>
  <c r="CU22" i="5"/>
  <c r="CU19" i="5"/>
  <c r="CU17" i="5"/>
  <c r="CU16" i="5"/>
  <c r="CU15" i="5"/>
  <c r="CU14" i="5"/>
  <c r="CU13" i="5"/>
  <c r="CU12" i="5"/>
  <c r="CU11" i="5"/>
  <c r="CU10" i="5"/>
  <c r="CU9" i="5"/>
  <c r="CU6" i="5"/>
  <c r="CU20" i="5"/>
  <c r="CU8" i="5"/>
  <c r="CU18" i="5"/>
  <c r="CU7" i="5"/>
  <c r="CU21" i="5"/>
  <c r="CV19" i="5"/>
  <c r="CV26" i="5"/>
  <c r="CV18" i="5"/>
  <c r="CV17" i="5"/>
  <c r="CV16" i="5"/>
  <c r="CV15" i="5"/>
  <c r="CV14" i="5"/>
  <c r="CV11" i="5"/>
  <c r="CV8" i="5"/>
  <c r="CV22" i="5"/>
  <c r="CV10" i="5"/>
  <c r="CV25" i="5"/>
  <c r="CV12" i="5"/>
  <c r="CV23" i="5"/>
  <c r="CV9" i="5"/>
  <c r="CV20" i="5"/>
  <c r="CV6" i="5"/>
  <c r="CV21" i="5"/>
  <c r="CV7" i="5"/>
  <c r="CV24" i="5"/>
  <c r="CV13" i="5"/>
  <c r="CW19" i="5"/>
  <c r="CW26" i="5"/>
  <c r="CW25" i="5"/>
  <c r="CW23" i="5"/>
  <c r="CW22" i="5"/>
  <c r="CW10" i="5"/>
  <c r="CW9" i="5"/>
  <c r="CW8" i="5"/>
  <c r="CW7" i="5"/>
  <c r="CW11" i="5"/>
  <c r="CW13" i="5"/>
  <c r="CW15" i="5"/>
  <c r="CW17" i="5"/>
  <c r="CW18" i="5"/>
  <c r="CW24" i="5"/>
  <c r="CW12" i="5"/>
  <c r="CW16" i="5"/>
  <c r="CW14" i="5"/>
  <c r="CW20" i="5"/>
  <c r="CW6" i="5"/>
  <c r="CW21" i="5"/>
  <c r="CX25" i="5"/>
  <c r="CX24" i="5"/>
  <c r="CX23" i="5"/>
  <c r="CX22" i="5"/>
  <c r="CX21" i="5"/>
  <c r="CX19" i="5"/>
  <c r="CX17" i="5"/>
  <c r="CX16" i="5"/>
  <c r="CX15" i="5"/>
  <c r="CX13" i="5"/>
  <c r="CX12" i="5"/>
  <c r="CX11" i="5"/>
  <c r="CX10" i="5"/>
  <c r="CX9" i="5"/>
  <c r="CX8" i="5"/>
  <c r="CX6" i="5"/>
  <c r="CX26" i="5"/>
  <c r="CX14" i="5"/>
  <c r="CX18" i="5"/>
  <c r="CX7" i="5"/>
  <c r="CX20" i="5"/>
  <c r="CY19" i="5"/>
  <c r="CY26" i="5"/>
  <c r="CY25" i="5"/>
  <c r="CY13" i="5"/>
  <c r="CY12" i="5"/>
  <c r="CY10" i="5"/>
  <c r="CY8" i="5"/>
  <c r="CY14" i="5"/>
  <c r="CY15" i="5"/>
  <c r="CY17" i="5"/>
  <c r="CY18" i="5"/>
  <c r="CY16" i="5"/>
  <c r="CY24" i="5"/>
  <c r="CY11" i="5"/>
  <c r="CY22" i="5"/>
  <c r="CY9" i="5"/>
  <c r="CY20" i="5"/>
  <c r="CY6" i="5"/>
  <c r="CY21" i="5"/>
  <c r="CY7" i="5"/>
  <c r="CY23" i="5"/>
  <c r="CZ20" i="5"/>
  <c r="CZ19" i="5"/>
  <c r="CZ18" i="5"/>
  <c r="CZ6" i="5"/>
  <c r="CZ15" i="5"/>
  <c r="CZ26" i="5"/>
  <c r="CZ13" i="5"/>
  <c r="CZ21" i="5"/>
  <c r="CZ7" i="5"/>
  <c r="CZ22" i="5"/>
  <c r="CZ8" i="5"/>
  <c r="CZ23" i="5"/>
  <c r="CZ9" i="5"/>
  <c r="CZ24" i="5"/>
  <c r="CZ10" i="5"/>
  <c r="CZ25" i="5"/>
  <c r="CZ11" i="5"/>
  <c r="CZ12" i="5"/>
  <c r="CZ14" i="5"/>
  <c r="CZ16" i="5"/>
  <c r="CZ17" i="5"/>
  <c r="DA17" i="5"/>
  <c r="DA26" i="5"/>
  <c r="DA25" i="5"/>
  <c r="DA24" i="5"/>
  <c r="DA23" i="5"/>
  <c r="DA22" i="5"/>
  <c r="DA21" i="5"/>
  <c r="DA16" i="5"/>
  <c r="DA15" i="5"/>
  <c r="DA14" i="5"/>
  <c r="DA13" i="5"/>
  <c r="DA12" i="5"/>
  <c r="DA11" i="5"/>
  <c r="DA10" i="5"/>
  <c r="DA9" i="5"/>
  <c r="DA7" i="5"/>
  <c r="DA20" i="5"/>
  <c r="DA8" i="5"/>
  <c r="DA18" i="5"/>
  <c r="DA6" i="5"/>
  <c r="DA19" i="5"/>
  <c r="DB26" i="5"/>
  <c r="DB20" i="5"/>
  <c r="DB19" i="5"/>
  <c r="DB18" i="5"/>
  <c r="DB17" i="5"/>
  <c r="DB16" i="5"/>
  <c r="DB15" i="5"/>
  <c r="DB14" i="5"/>
  <c r="DB13" i="5"/>
  <c r="DB12" i="5"/>
  <c r="DB7" i="5"/>
  <c r="DB6" i="5"/>
  <c r="DB22" i="5"/>
  <c r="DB10" i="5"/>
  <c r="DB24" i="5"/>
  <c r="DB11" i="5"/>
  <c r="DB23" i="5"/>
  <c r="DB9" i="5"/>
  <c r="DB21" i="5"/>
  <c r="DB8" i="5"/>
  <c r="DB25" i="5"/>
  <c r="DC24" i="5"/>
  <c r="DC12" i="5"/>
  <c r="DC15" i="5"/>
  <c r="DC14" i="5"/>
  <c r="DC26" i="5"/>
  <c r="DC13" i="5"/>
  <c r="DC19" i="5"/>
  <c r="DC18" i="5"/>
  <c r="DC17" i="5"/>
  <c r="DC16" i="5"/>
  <c r="DC11" i="5"/>
  <c r="DC10" i="5"/>
  <c r="DC9" i="5"/>
  <c r="DC25" i="5"/>
  <c r="DC8" i="5"/>
  <c r="DC23" i="5"/>
  <c r="DC7" i="5"/>
  <c r="DC22" i="5"/>
  <c r="DC6" i="5"/>
  <c r="DC21" i="5"/>
  <c r="DC20" i="5"/>
  <c r="DD17" i="5"/>
  <c r="DD25" i="5"/>
  <c r="DD24" i="5"/>
  <c r="DD23" i="5"/>
  <c r="DD22" i="5"/>
  <c r="DD21" i="5"/>
  <c r="DD20" i="5"/>
  <c r="DD16" i="5"/>
  <c r="DD15" i="5"/>
  <c r="DD13" i="5"/>
  <c r="DD12" i="5"/>
  <c r="DD11" i="5"/>
  <c r="DD10" i="5"/>
  <c r="DD9" i="5"/>
  <c r="DD8" i="5"/>
  <c r="DD7" i="5"/>
  <c r="DD26" i="5"/>
  <c r="DD14" i="5"/>
  <c r="DD18" i="5"/>
  <c r="DD6" i="5"/>
  <c r="DD19" i="5"/>
  <c r="DE20" i="5"/>
  <c r="DE25" i="5"/>
  <c r="DE19" i="5"/>
  <c r="DE17" i="5"/>
  <c r="DE15" i="5"/>
  <c r="DE14" i="5"/>
  <c r="DE13" i="5"/>
  <c r="DE12" i="5"/>
  <c r="DE11" i="5"/>
  <c r="DE6" i="5"/>
  <c r="DE18" i="5"/>
  <c r="DE16" i="5"/>
  <c r="DE23" i="5"/>
  <c r="DE10" i="5"/>
  <c r="DE22" i="5"/>
  <c r="DE9" i="5"/>
  <c r="DE21" i="5"/>
  <c r="DE8" i="5"/>
  <c r="DE24" i="5"/>
  <c r="DE7" i="5"/>
  <c r="DE26" i="5"/>
  <c r="DF18" i="5"/>
  <c r="DF6" i="5"/>
  <c r="DF14" i="5"/>
  <c r="DF26" i="5"/>
  <c r="DF13" i="5"/>
  <c r="DF25" i="5"/>
  <c r="DF12" i="5"/>
  <c r="DF21" i="5"/>
  <c r="DF20" i="5"/>
  <c r="DF19" i="5"/>
  <c r="DF17" i="5"/>
  <c r="DF16" i="5"/>
  <c r="DF15" i="5"/>
  <c r="DF11" i="5"/>
  <c r="DF10" i="5"/>
  <c r="DF9" i="5"/>
  <c r="DF24" i="5"/>
  <c r="DF8" i="5"/>
  <c r="DF7" i="5"/>
  <c r="DF22" i="5"/>
  <c r="DF23" i="5"/>
  <c r="DG26" i="5"/>
  <c r="DG25" i="5"/>
  <c r="DG24" i="5"/>
  <c r="DG23" i="5"/>
  <c r="DG22" i="5"/>
  <c r="DG21" i="5"/>
  <c r="DG19" i="5"/>
  <c r="DG17" i="5"/>
  <c r="DG16" i="5"/>
  <c r="DG15" i="5"/>
  <c r="DG14" i="5"/>
  <c r="DG13" i="5"/>
  <c r="DG12" i="5"/>
  <c r="DG11" i="5"/>
  <c r="DG10" i="5"/>
  <c r="DG9" i="5"/>
  <c r="DG7" i="5"/>
  <c r="DG6" i="5"/>
  <c r="DG20" i="5"/>
  <c r="DG8" i="5"/>
  <c r="DG18" i="5"/>
  <c r="DH24" i="5"/>
  <c r="DH18" i="5"/>
  <c r="DH16" i="5"/>
  <c r="DH15" i="5"/>
  <c r="DH14" i="5"/>
  <c r="DH13" i="5"/>
  <c r="DH12" i="5"/>
  <c r="DH11" i="5"/>
  <c r="DH17" i="5"/>
  <c r="DH19" i="5"/>
  <c r="DH22" i="5"/>
  <c r="DH10" i="5"/>
  <c r="DH23" i="5"/>
  <c r="DH9" i="5"/>
  <c r="DH21" i="5"/>
  <c r="DH8" i="5"/>
  <c r="DH20" i="5"/>
  <c r="DH7" i="5"/>
  <c r="DH25" i="5"/>
  <c r="DH6" i="5"/>
  <c r="DH26" i="5"/>
  <c r="DI24" i="5"/>
  <c r="DI12" i="5"/>
  <c r="DI14" i="5"/>
  <c r="DI26" i="5"/>
  <c r="DI13" i="5"/>
  <c r="DI25" i="5"/>
  <c r="DI11" i="5"/>
  <c r="DI20" i="5"/>
  <c r="DI19" i="5"/>
  <c r="DI18" i="5"/>
  <c r="DI17" i="5"/>
  <c r="DI16" i="5"/>
  <c r="DI15" i="5"/>
  <c r="DI10" i="5"/>
  <c r="DI9" i="5"/>
  <c r="DI8" i="5"/>
  <c r="DI23" i="5"/>
  <c r="DI7" i="5"/>
  <c r="DI22" i="5"/>
  <c r="DI21" i="5"/>
  <c r="DI6" i="5"/>
  <c r="DJ25" i="5"/>
  <c r="DJ24" i="5"/>
  <c r="DJ23" i="5"/>
  <c r="DJ22" i="5"/>
  <c r="DJ21" i="5"/>
  <c r="DJ20" i="5"/>
  <c r="DJ19" i="5"/>
  <c r="DJ17" i="5"/>
  <c r="DJ16" i="5"/>
  <c r="DJ15" i="5"/>
  <c r="DJ13" i="5"/>
  <c r="DJ12" i="5"/>
  <c r="DJ11" i="5"/>
  <c r="DJ10" i="5"/>
  <c r="DJ9" i="5"/>
  <c r="DJ8" i="5"/>
  <c r="DJ7" i="5"/>
  <c r="DJ6" i="5"/>
  <c r="DJ26" i="5"/>
  <c r="DJ14" i="5"/>
  <c r="DJ18" i="5"/>
  <c r="DK16" i="5"/>
  <c r="DK26" i="5"/>
  <c r="DK25" i="5"/>
  <c r="DK24" i="5"/>
  <c r="DK23" i="5"/>
  <c r="DK19" i="5"/>
  <c r="DK17" i="5"/>
  <c r="DK15" i="5"/>
  <c r="DK14" i="5"/>
  <c r="DK13" i="5"/>
  <c r="DK12" i="5"/>
  <c r="DK11" i="5"/>
  <c r="DK10" i="5"/>
  <c r="DK6" i="5"/>
  <c r="DK18" i="5"/>
  <c r="DK7" i="5"/>
  <c r="DK20" i="5"/>
  <c r="DK8" i="5"/>
  <c r="DK21" i="5"/>
  <c r="DK9" i="5"/>
  <c r="DK22" i="5"/>
  <c r="DL18" i="5"/>
  <c r="DL6" i="5"/>
  <c r="DL26" i="5"/>
  <c r="DL13" i="5"/>
  <c r="DL25" i="5"/>
  <c r="DL12" i="5"/>
  <c r="DL24" i="5"/>
  <c r="DL11" i="5"/>
  <c r="DL22" i="5"/>
  <c r="DL9" i="5"/>
  <c r="DL23" i="5"/>
  <c r="DL21" i="5"/>
  <c r="DL20" i="5"/>
  <c r="DL19" i="5"/>
  <c r="DL17" i="5"/>
  <c r="DL16" i="5"/>
  <c r="DL15" i="5"/>
  <c r="DL14" i="5"/>
  <c r="DL10" i="5"/>
  <c r="DL8" i="5"/>
  <c r="DL7" i="5"/>
  <c r="DM20" i="5"/>
  <c r="DM8" i="5"/>
  <c r="DM17" i="5"/>
  <c r="DM16" i="5"/>
  <c r="DM15" i="5"/>
  <c r="DM26" i="5"/>
  <c r="DM13" i="5"/>
  <c r="DM22" i="5"/>
  <c r="DM21" i="5"/>
  <c r="DM19" i="5"/>
  <c r="DM18" i="5"/>
  <c r="DM14" i="5"/>
  <c r="DM12" i="5"/>
  <c r="DM11" i="5"/>
  <c r="DM10" i="5"/>
  <c r="DM9" i="5"/>
  <c r="DM25" i="5"/>
  <c r="DM7" i="5"/>
  <c r="DM6" i="5"/>
  <c r="DM23" i="5"/>
  <c r="DM24" i="5"/>
  <c r="DN17" i="5"/>
  <c r="DN26" i="5"/>
  <c r="DN25" i="5"/>
  <c r="DN24" i="5"/>
  <c r="DN23" i="5"/>
  <c r="DN16" i="5"/>
  <c r="DN15" i="5"/>
  <c r="DN14" i="5"/>
  <c r="DN13" i="5"/>
  <c r="DN12" i="5"/>
  <c r="DN11" i="5"/>
  <c r="DN9" i="5"/>
  <c r="DN22" i="5"/>
  <c r="DN10" i="5"/>
  <c r="DN18" i="5"/>
  <c r="DN6" i="5"/>
  <c r="DN19" i="5"/>
  <c r="DN7" i="5"/>
  <c r="DN20" i="5"/>
  <c r="DN8" i="5"/>
  <c r="DN21" i="5"/>
  <c r="DO20" i="5"/>
  <c r="DO24" i="5"/>
  <c r="DO12" i="5"/>
  <c r="DO26" i="5"/>
  <c r="DO13" i="5"/>
  <c r="DO25" i="5"/>
  <c r="DO11" i="5"/>
  <c r="DO23" i="5"/>
  <c r="DO10" i="5"/>
  <c r="DO22" i="5"/>
  <c r="DO9" i="5"/>
  <c r="DO21" i="5"/>
  <c r="DO8" i="5"/>
  <c r="DO6" i="5"/>
  <c r="DO7" i="5"/>
  <c r="DO14" i="5"/>
  <c r="DO15" i="5"/>
  <c r="DO16" i="5"/>
  <c r="DO17" i="5"/>
  <c r="DO18" i="5"/>
  <c r="DO19" i="5"/>
  <c r="DP23" i="5"/>
  <c r="DP26" i="5"/>
  <c r="DP14" i="5"/>
  <c r="DP17" i="5"/>
  <c r="DP16" i="5"/>
  <c r="DP15" i="5"/>
  <c r="DP13" i="5"/>
  <c r="DP25" i="5"/>
  <c r="DP12" i="5"/>
  <c r="DP21" i="5"/>
  <c r="DP20" i="5"/>
  <c r="DP19" i="5"/>
  <c r="DP18" i="5"/>
  <c r="DP11" i="5"/>
  <c r="DP10" i="5"/>
  <c r="DP9" i="5"/>
  <c r="DP8" i="5"/>
  <c r="DP7" i="5"/>
  <c r="DP24" i="5"/>
  <c r="DP6" i="5"/>
  <c r="DP22" i="5"/>
  <c r="DQ16" i="5"/>
  <c r="DQ26" i="5"/>
  <c r="DQ25" i="5"/>
  <c r="DQ24" i="5"/>
  <c r="DQ23" i="5"/>
  <c r="DQ22" i="5"/>
  <c r="DQ15" i="5"/>
  <c r="DQ14" i="5"/>
  <c r="DQ13" i="5"/>
  <c r="DQ12" i="5"/>
  <c r="DQ11" i="5"/>
  <c r="DQ10" i="5"/>
  <c r="DQ9" i="5"/>
  <c r="DQ17" i="5"/>
  <c r="DQ18" i="5"/>
  <c r="DQ6" i="5"/>
  <c r="DQ19" i="5"/>
  <c r="DQ7" i="5"/>
  <c r="DQ20" i="5"/>
  <c r="DQ8" i="5"/>
  <c r="DQ21" i="5"/>
  <c r="DR18" i="5"/>
  <c r="DR26" i="5"/>
  <c r="DR25" i="5"/>
  <c r="DR24" i="5"/>
  <c r="DR23" i="5"/>
  <c r="DR22" i="5"/>
  <c r="DR21" i="5"/>
  <c r="DR20" i="5"/>
  <c r="DR19" i="5"/>
  <c r="DR16" i="5"/>
  <c r="DR15" i="5"/>
  <c r="DR14" i="5"/>
  <c r="DR13" i="5"/>
  <c r="DR12" i="5"/>
  <c r="DR11" i="5"/>
  <c r="DR10" i="5"/>
  <c r="DR9" i="5"/>
  <c r="DR8" i="5"/>
  <c r="DR7" i="5"/>
  <c r="DR17" i="5"/>
  <c r="DR6" i="5"/>
  <c r="DS25" i="5"/>
  <c r="DS24" i="5"/>
  <c r="DS23" i="5"/>
  <c r="DS22" i="5"/>
  <c r="DS21" i="5"/>
  <c r="DS13" i="5"/>
  <c r="DS12" i="5"/>
  <c r="DS11" i="5"/>
  <c r="DS10" i="5"/>
  <c r="DS9" i="5"/>
  <c r="DS6" i="5"/>
  <c r="DS20" i="5"/>
  <c r="DS8" i="5"/>
  <c r="DS19" i="5"/>
  <c r="DS7" i="5"/>
  <c r="DS18" i="5"/>
  <c r="DS17" i="5"/>
  <c r="DS16" i="5"/>
  <c r="DS15" i="5"/>
  <c r="DS14" i="5"/>
  <c r="DS26" i="5"/>
  <c r="DT13" i="5"/>
  <c r="DT22" i="5"/>
  <c r="DT10" i="5"/>
  <c r="DT21" i="5"/>
  <c r="DT9" i="5"/>
  <c r="DT26" i="5"/>
  <c r="DT12" i="5"/>
  <c r="DT25" i="5"/>
  <c r="DT11" i="5"/>
  <c r="DT24" i="5"/>
  <c r="DT8" i="5"/>
  <c r="DT23" i="5"/>
  <c r="DT7" i="5"/>
  <c r="DT20" i="5"/>
  <c r="DT6" i="5"/>
  <c r="DT18" i="5"/>
  <c r="DT19" i="5"/>
  <c r="DT17" i="5"/>
  <c r="DT16" i="5"/>
  <c r="DT15" i="5"/>
  <c r="DT14" i="5"/>
  <c r="DU25" i="5"/>
  <c r="DU22" i="5"/>
  <c r="DU21" i="5"/>
  <c r="DU20" i="5"/>
  <c r="DU19" i="5"/>
  <c r="DU13" i="5"/>
  <c r="DU24" i="5"/>
  <c r="DU12" i="5"/>
  <c r="DU23" i="5"/>
  <c r="DU11" i="5"/>
  <c r="DU18" i="5"/>
  <c r="DU17" i="5"/>
  <c r="DU16" i="5"/>
  <c r="DU15" i="5"/>
  <c r="DU14" i="5"/>
  <c r="DU26" i="5"/>
  <c r="DU10" i="5"/>
  <c r="DU6" i="5"/>
  <c r="DU7" i="5"/>
  <c r="DU8" i="5"/>
  <c r="DU9" i="5"/>
  <c r="DV18" i="5"/>
  <c r="DV17" i="5"/>
  <c r="DV16" i="5"/>
  <c r="DV15" i="5"/>
  <c r="DV12" i="5"/>
  <c r="DV11" i="5"/>
  <c r="DV26" i="5"/>
  <c r="DV14" i="5"/>
  <c r="DV25" i="5"/>
  <c r="DV13" i="5"/>
  <c r="DV19" i="5"/>
  <c r="DV6" i="5"/>
  <c r="DV20" i="5"/>
  <c r="DV7" i="5"/>
  <c r="DV21" i="5"/>
  <c r="DV8" i="5"/>
  <c r="DV22" i="5"/>
  <c r="DV9" i="5"/>
  <c r="DV23" i="5"/>
  <c r="DV10" i="5"/>
  <c r="DV24" i="5"/>
  <c r="AS27" i="5" l="1"/>
  <c r="DI27" i="5"/>
  <c r="AD27" i="4"/>
  <c r="AB34" i="4" s="1"/>
  <c r="O9" i="4" s="1"/>
  <c r="DR27" i="5"/>
  <c r="BN27" i="5"/>
  <c r="DS27" i="4"/>
  <c r="CQ27" i="5"/>
  <c r="AZ27" i="4"/>
  <c r="CJ27" i="5"/>
  <c r="AR27" i="5"/>
  <c r="BX27" i="5"/>
  <c r="DV27" i="5"/>
  <c r="DU27" i="5"/>
  <c r="DT27" i="5"/>
  <c r="DS27" i="5"/>
  <c r="DQ27" i="5"/>
  <c r="DP27" i="5"/>
  <c r="DO27" i="5"/>
  <c r="DN27" i="5"/>
  <c r="DM27" i="5"/>
  <c r="DL27" i="5"/>
  <c r="DK27" i="5"/>
  <c r="DJ27" i="5"/>
  <c r="DH27" i="5"/>
  <c r="DG27" i="5"/>
  <c r="DF27" i="5"/>
  <c r="DE27" i="5"/>
  <c r="DD27" i="5"/>
  <c r="DC27" i="5"/>
  <c r="DB27" i="5"/>
  <c r="DA27" i="5"/>
  <c r="CZ27" i="5"/>
  <c r="CY27" i="5"/>
  <c r="CX27" i="5"/>
  <c r="CW27" i="5"/>
  <c r="CV27" i="5"/>
  <c r="CU27" i="5"/>
  <c r="CT27" i="5"/>
  <c r="CS27" i="5"/>
  <c r="CR27" i="5"/>
  <c r="CP27" i="5"/>
  <c r="CO27" i="5"/>
  <c r="CN27" i="5"/>
  <c r="CM27" i="5"/>
  <c r="CL27" i="5"/>
  <c r="CK27" i="5"/>
  <c r="CI27" i="5"/>
  <c r="CH27" i="5"/>
  <c r="CG27" i="5"/>
  <c r="CF27" i="5"/>
  <c r="CE27" i="5"/>
  <c r="CD27" i="5"/>
  <c r="CC27" i="5"/>
  <c r="CB27" i="5"/>
  <c r="CA27" i="5"/>
  <c r="BZ27" i="5"/>
  <c r="BY27" i="5"/>
  <c r="BW27" i="5"/>
  <c r="BV27" i="5"/>
  <c r="BU27" i="5"/>
  <c r="BT27" i="5"/>
  <c r="BS27" i="5"/>
  <c r="BR27" i="5"/>
  <c r="BQ27" i="5"/>
  <c r="BP27" i="5"/>
  <c r="BO27" i="5"/>
  <c r="BM27" i="5"/>
  <c r="BL27" i="5"/>
  <c r="BK27" i="5"/>
  <c r="BJ27" i="5"/>
  <c r="BI27" i="5"/>
  <c r="BH27" i="5"/>
  <c r="BG27" i="5"/>
  <c r="BF27" i="5"/>
  <c r="BE27" i="5"/>
  <c r="BD27" i="5"/>
  <c r="BC27" i="5"/>
  <c r="BB27" i="5"/>
  <c r="BA27" i="5"/>
  <c r="AZ27" i="5"/>
  <c r="AY27" i="5"/>
  <c r="AX27" i="5"/>
  <c r="AW27" i="5"/>
  <c r="AV27" i="5"/>
  <c r="AU27" i="5"/>
  <c r="AT27" i="5"/>
  <c r="AQ27" i="5"/>
  <c r="AP27" i="5"/>
  <c r="AO27" i="5"/>
  <c r="AN27" i="5"/>
  <c r="AM27" i="5"/>
  <c r="AL27" i="5"/>
  <c r="AK27" i="5"/>
  <c r="AJ27" i="5"/>
  <c r="AI27" i="5"/>
  <c r="AB39" i="5" s="1"/>
  <c r="O5" i="5" s="1"/>
  <c r="AH27" i="5"/>
  <c r="AB38" i="5" s="1"/>
  <c r="L9" i="5" s="1"/>
  <c r="AG27" i="5"/>
  <c r="AB37" i="5" s="1"/>
  <c r="O6" i="5" s="1"/>
  <c r="AF27" i="5"/>
  <c r="AB36" i="5" s="1"/>
  <c r="N8" i="5" s="1"/>
  <c r="AE27" i="5"/>
  <c r="AB35" i="5" s="1"/>
  <c r="O7" i="5" s="1"/>
  <c r="AD27" i="5"/>
  <c r="AB34" i="5" s="1"/>
  <c r="P6" i="5" s="1"/>
  <c r="AC27" i="5"/>
  <c r="AB33" i="5" s="1"/>
  <c r="AB27" i="5"/>
  <c r="AB32" i="5" s="1"/>
  <c r="P8" i="5" s="1"/>
  <c r="AA27" i="5"/>
  <c r="AB31" i="5" s="1"/>
  <c r="P9" i="5" s="1"/>
  <c r="DW27" i="4"/>
  <c r="DV27" i="4"/>
  <c r="DU27" i="4"/>
  <c r="DT27" i="4"/>
  <c r="DR27" i="4"/>
  <c r="DQ27" i="4"/>
  <c r="DP27" i="4"/>
  <c r="DO27" i="4"/>
  <c r="DN27" i="4"/>
  <c r="DM27" i="4"/>
  <c r="DL27" i="4"/>
  <c r="DK27" i="4"/>
  <c r="DJ27" i="4"/>
  <c r="DI27" i="4"/>
  <c r="DH27" i="4"/>
  <c r="DG27" i="4"/>
  <c r="DF27" i="4"/>
  <c r="DE27" i="4"/>
  <c r="DD27" i="4"/>
  <c r="DC27" i="4"/>
  <c r="DB27" i="4"/>
  <c r="DA27" i="4"/>
  <c r="CZ27" i="4"/>
  <c r="CY27" i="4"/>
  <c r="CX27" i="4"/>
  <c r="CW27" i="4"/>
  <c r="CV27" i="4"/>
  <c r="CU27" i="4"/>
  <c r="CT27" i="4"/>
  <c r="CS27" i="4"/>
  <c r="CR27" i="4"/>
  <c r="CQ27" i="4"/>
  <c r="CP27" i="4"/>
  <c r="CO27" i="4"/>
  <c r="CN27" i="4"/>
  <c r="CM27" i="4"/>
  <c r="CL27" i="4"/>
  <c r="CK27" i="4"/>
  <c r="CJ27" i="4"/>
  <c r="CI27" i="4"/>
  <c r="CH27" i="4"/>
  <c r="CG27" i="4"/>
  <c r="CF27" i="4"/>
  <c r="CE27" i="4"/>
  <c r="CD27" i="4"/>
  <c r="CC27" i="4"/>
  <c r="CB27" i="4"/>
  <c r="CA27" i="4"/>
  <c r="BZ27" i="4"/>
  <c r="BY27" i="4"/>
  <c r="BX27" i="4"/>
  <c r="BW27" i="4"/>
  <c r="BV27" i="4"/>
  <c r="BU27" i="4"/>
  <c r="BT27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D27" i="4"/>
  <c r="BC27" i="4"/>
  <c r="BB27" i="4"/>
  <c r="BA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B39" i="4" s="1"/>
  <c r="M5" i="4" s="1"/>
  <c r="AH27" i="4"/>
  <c r="AB38" i="4" s="1"/>
  <c r="P9" i="4" s="1"/>
  <c r="AG27" i="4"/>
  <c r="AB37" i="4" s="1"/>
  <c r="M6" i="4" s="1"/>
  <c r="AF27" i="4"/>
  <c r="AB36" i="4" s="1"/>
  <c r="N8" i="4" s="1"/>
  <c r="AE27" i="4"/>
  <c r="AB35" i="4" s="1"/>
  <c r="M7" i="4" s="1"/>
  <c r="AC27" i="4"/>
  <c r="AB33" i="4" s="1"/>
  <c r="M8" i="4" s="1"/>
  <c r="AB27" i="4"/>
  <c r="AB32" i="4" s="1"/>
  <c r="L8" i="4" s="1"/>
  <c r="AA27" i="4"/>
  <c r="AB31" i="4" s="1"/>
  <c r="L9" i="4" s="1"/>
  <c r="O8" i="5" l="1"/>
  <c r="P7" i="5"/>
  <c r="AB43" i="5"/>
  <c r="N5" i="5" s="1"/>
  <c r="AB41" i="4"/>
  <c r="O8" i="4" s="1"/>
  <c r="AB47" i="4"/>
  <c r="O5" i="4" s="1"/>
  <c r="AB45" i="4"/>
  <c r="P8" i="4" s="1"/>
  <c r="AB45" i="5"/>
  <c r="L8" i="5" s="1"/>
  <c r="AB47" i="5"/>
  <c r="M5" i="5" s="1"/>
  <c r="AB40" i="4"/>
  <c r="N7" i="4" s="1"/>
  <c r="AB50" i="4"/>
  <c r="P5" i="4" s="1"/>
  <c r="AB40" i="5"/>
  <c r="N7" i="5" s="1"/>
  <c r="AB42" i="4"/>
  <c r="N6" i="4" s="1"/>
  <c r="AB46" i="4"/>
  <c r="O6" i="4" s="1"/>
  <c r="AB48" i="4"/>
  <c r="P7" i="4" s="1"/>
  <c r="AB42" i="5"/>
  <c r="N6" i="5" s="1"/>
  <c r="AB43" i="4"/>
  <c r="N5" i="4" s="1"/>
  <c r="AB48" i="5"/>
  <c r="L7" i="5" s="1"/>
  <c r="AB49" i="4"/>
  <c r="P6" i="4" s="1"/>
  <c r="AB44" i="4"/>
  <c r="O7" i="4" s="1"/>
  <c r="AB49" i="5"/>
  <c r="L6" i="5" s="1"/>
  <c r="AB50" i="5"/>
  <c r="L5" i="5" s="1"/>
  <c r="AB41" i="5"/>
  <c r="M8" i="5" s="1"/>
  <c r="AB44" i="5"/>
  <c r="M7" i="5" s="1"/>
  <c r="AB46" i="5"/>
  <c r="M6" i="5" s="1"/>
</calcChain>
</file>

<file path=xl/sharedStrings.xml><?xml version="1.0" encoding="utf-8"?>
<sst xmlns="http://schemas.openxmlformats.org/spreadsheetml/2006/main" count="927" uniqueCount="294">
  <si>
    <t>Proyecto:</t>
  </si>
  <si>
    <t>Versión:</t>
  </si>
  <si>
    <t>v01</t>
  </si>
  <si>
    <t>Objetivos que afecta</t>
  </si>
  <si>
    <t>Tipo de</t>
  </si>
  <si>
    <t>Fecha de</t>
  </si>
  <si>
    <t>ID</t>
  </si>
  <si>
    <t>Riesgo</t>
  </si>
  <si>
    <t>Respuesta</t>
  </si>
  <si>
    <t>Categoría</t>
  </si>
  <si>
    <t>Tipo riesgo</t>
  </si>
  <si>
    <t>Alcance</t>
  </si>
  <si>
    <t>Cronograma</t>
  </si>
  <si>
    <t>Costos</t>
  </si>
  <si>
    <t>Calidad</t>
  </si>
  <si>
    <t>Impacto</t>
  </si>
  <si>
    <t>Riesgo de gestión</t>
  </si>
  <si>
    <t>Amenaza</t>
  </si>
  <si>
    <t>X</t>
  </si>
  <si>
    <t>Directo</t>
  </si>
  <si>
    <t>Riesgo técnico</t>
  </si>
  <si>
    <t>Rendimiento y fiabilidad</t>
  </si>
  <si>
    <t>Oportunidad</t>
  </si>
  <si>
    <t>-</t>
  </si>
  <si>
    <t>Indirecto</t>
  </si>
  <si>
    <t>Tecnología</t>
  </si>
  <si>
    <t>Dotación de recursos</t>
  </si>
  <si>
    <t>Interfaces técnicas</t>
  </si>
  <si>
    <t>Capacitación</t>
  </si>
  <si>
    <t>IN-R15</t>
  </si>
  <si>
    <t>Seguridad</t>
  </si>
  <si>
    <t>Escala probabilidad</t>
  </si>
  <si>
    <t>Escala impacto</t>
  </si>
  <si>
    <t>Ponderación del riesgo</t>
  </si>
  <si>
    <t>Probabilidad</t>
  </si>
  <si>
    <t>Valor</t>
  </si>
  <si>
    <t>Ponderación</t>
  </si>
  <si>
    <t>Muy alta</t>
  </si>
  <si>
    <t>Muy alto</t>
  </si>
  <si>
    <t>Alta</t>
  </si>
  <si>
    <t>Alto</t>
  </si>
  <si>
    <t>Media</t>
  </si>
  <si>
    <t>Moderado</t>
  </si>
  <si>
    <t>Baja</t>
  </si>
  <si>
    <t>Bajo</t>
  </si>
  <si>
    <t>Muy baja</t>
  </si>
  <si>
    <t>Muy bajo</t>
  </si>
  <si>
    <t>Puntuación alcance</t>
  </si>
  <si>
    <t>Puntuación cronograma</t>
  </si>
  <si>
    <t>Puntuación costos</t>
  </si>
  <si>
    <t>Puntuación calidad</t>
  </si>
  <si>
    <t>Valoración global</t>
  </si>
  <si>
    <t>Prioridad</t>
  </si>
  <si>
    <t>Amenazas</t>
  </si>
  <si>
    <t>Mapa de calor</t>
  </si>
  <si>
    <t>probabilidad</t>
  </si>
  <si>
    <t>Mapa de calor por prioridad</t>
  </si>
  <si>
    <t>Muy alta (0,90)</t>
  </si>
  <si>
    <t>Alta      0,70)</t>
  </si>
  <si>
    <t>Media (0,50)</t>
  </si>
  <si>
    <t>Baja    (0,30)</t>
  </si>
  <si>
    <t>Muy baja (0,10)</t>
  </si>
  <si>
    <t>Muy bajo   (0,05)</t>
  </si>
  <si>
    <t>Bajo                          (0,10)</t>
  </si>
  <si>
    <t>Moderado                        (0,20)</t>
  </si>
  <si>
    <t>Alto                         (0,40)</t>
  </si>
  <si>
    <t>Muy alto                 (0,80)</t>
  </si>
  <si>
    <t>Rangos</t>
  </si>
  <si>
    <t>valor</t>
  </si>
  <si>
    <t>Oportunidades</t>
  </si>
  <si>
    <t>Mapa de calor oportunidades</t>
  </si>
  <si>
    <t>Muy alta   (0,90)</t>
  </si>
  <si>
    <t>Alta            (0,70)</t>
  </si>
  <si>
    <t>Media        (0,50)</t>
  </si>
  <si>
    <t>Baja           (0,30)</t>
  </si>
  <si>
    <t>Muy baja  (0,10)</t>
  </si>
  <si>
    <t>Muy alto    (0,80)</t>
  </si>
  <si>
    <t>Alto                           (0,40)</t>
  </si>
  <si>
    <t>Bajo                        (0,10)</t>
  </si>
  <si>
    <t>Muy Bajo                (0,05)</t>
  </si>
  <si>
    <t>RBS</t>
  </si>
  <si>
    <t>Nivel 1</t>
  </si>
  <si>
    <t>Nivel 2</t>
  </si>
  <si>
    <t>Dirección de proyectos</t>
  </si>
  <si>
    <t>Plan de respuesta</t>
  </si>
  <si>
    <t>Valoración</t>
  </si>
  <si>
    <t>global</t>
  </si>
  <si>
    <t>Dueño</t>
  </si>
  <si>
    <t>Responsable</t>
  </si>
  <si>
    <t>Plan de respuesta predeterminado</t>
  </si>
  <si>
    <t>Estrategia de respuesta (Adaptada)</t>
  </si>
  <si>
    <t>Plan de respuesta (Adaptada)</t>
  </si>
  <si>
    <t>Riesgo residual</t>
  </si>
  <si>
    <t>Riesgo activado</t>
  </si>
  <si>
    <t>Fecha de activación</t>
  </si>
  <si>
    <t>Implementación plataforma tecnológica "Vida Sana S.A."</t>
  </si>
  <si>
    <t>VS-R01</t>
  </si>
  <si>
    <t>VS-R02</t>
  </si>
  <si>
    <t>VS-R03</t>
  </si>
  <si>
    <t>Los plazos de entrega de los proyectos podrían ser muy acotados</t>
  </si>
  <si>
    <t>Generar reuniones con los stakeholders para verificar los plazos asignados a los proyectos.</t>
  </si>
  <si>
    <t>Los plazos se definieron pensando en la competencia y no se tomaron en cuenta otros factores que afecten a los proyectos</t>
  </si>
  <si>
    <t>El plan de comunicación del proyecto podría ser insuficiente/incorrecto</t>
  </si>
  <si>
    <t>Generar un plan de comunicaciones que permita la correcta identificación de los interesados y sus niveles de comunicación</t>
  </si>
  <si>
    <t>El plan de comunicación no contempla todos los niveles de comunicación entre los involucrados</t>
  </si>
  <si>
    <t>Comunicación</t>
  </si>
  <si>
    <t>Personal asignado a cada proyecto   podría ser insuficiente</t>
  </si>
  <si>
    <t>Verificar y distribuir al personal según las tareas asignadas a cada proyecto</t>
  </si>
  <si>
    <t>No fue considerado el personal necesario para las actividades del proyecto</t>
  </si>
  <si>
    <t>VS-R04</t>
  </si>
  <si>
    <t>Control de cambios podría no ser gestionado adecuadamente</t>
  </si>
  <si>
    <t>Monitorear las solicitudes de cambios a los subproyectos e informar a los interesados la gestión de cambios</t>
  </si>
  <si>
    <t>No hay un plan de control de cambios que aborde todos los aspectos del proyecto</t>
  </si>
  <si>
    <t>VS-R05</t>
  </si>
  <si>
    <t>Velocidad de la red corporativa podría resentirse con la implementación de las soluciones</t>
  </si>
  <si>
    <t>Realizar las pruebas correspondientes con la finalidad de adaptar la red para la implementación de las soluciones</t>
  </si>
  <si>
    <t>No fue realizado un estudio de impacto para verificar el soporte de la red corporativa</t>
  </si>
  <si>
    <t>VS-R06</t>
  </si>
  <si>
    <t>Red corporativa podría requerir nuevas implementaciones de hardware</t>
  </si>
  <si>
    <t>Generar reuniones con el área de redes para verificar los requerimientos de hardware de red necesarios para las soluciones</t>
  </si>
  <si>
    <t>No fue considerado un hardware para la red que soporte la puesta en marcha del nuevo software</t>
  </si>
  <si>
    <t>VS-R07</t>
  </si>
  <si>
    <t>Seguridad de la red podría ser insuficiente</t>
  </si>
  <si>
    <t>Generar pruebas conjuntamente con el área de redes para garantizar la seguridad de la información</t>
  </si>
  <si>
    <t>No se realizaron pruebas de seguridad en la red</t>
  </si>
  <si>
    <t>VS-R08</t>
  </si>
  <si>
    <t>Personal técnico a cargo de la conectividad podría ser  insuficiente</t>
  </si>
  <si>
    <t>Capacitar el personal del área de redes en las tecnologías asociadas a las soluciones a implementar</t>
  </si>
  <si>
    <t>No fue considerado la capacitación del personal técnicos en aspecto que requiera las soluciones</t>
  </si>
  <si>
    <t>VS-R09</t>
  </si>
  <si>
    <t xml:space="preserve">Servicios del proveedor de internet podrían ser insuficientes </t>
  </si>
  <si>
    <t>Generar los contratos necesarios con el proveedor de internet para garantizar la entrega óptima de los servicios contratados</t>
  </si>
  <si>
    <t>No se realizaron pruebas para verificar si el servicio de internet dará abasto para el nuevo software</t>
  </si>
  <si>
    <t>Riesgo comercial</t>
  </si>
  <si>
    <t>Términos y condiciones</t>
  </si>
  <si>
    <t>VS-R10</t>
  </si>
  <si>
    <t>Hardware del holding podría no soportar el funcionamiento óptimo de las soluciones</t>
  </si>
  <si>
    <t>Realizar las pruebas necesarias para garantizar que el hardware actual soporta las nuevas soluciones</t>
  </si>
  <si>
    <t>No se consideraron los requerimientos de hardware que necesitan las soluciones a implementar</t>
  </si>
  <si>
    <t>VS-R11</t>
  </si>
  <si>
    <t>Soluciones podrían aumentar los costos en adquirir nuevo hardware</t>
  </si>
  <si>
    <t>Realizar evaluaciones para obtener el hardware requerido al mas bajo precio y de óptima calidad según los requerimientos de las soluciones</t>
  </si>
  <si>
    <t>El holding cuenta con un plan de contingencia el cual cubre esta situación</t>
  </si>
  <si>
    <t>Contratos y proveedores</t>
  </si>
  <si>
    <t>VS-R12</t>
  </si>
  <si>
    <t>Autentificación de usuarios/clientes podría ser insegura</t>
  </si>
  <si>
    <t>Deben ser utilizadas las tecnologías necesarias que garanticen la seguridad en la autentificación de los usuarios/clientes</t>
  </si>
  <si>
    <t>Procesos técnicos</t>
  </si>
  <si>
    <t>VS-R13</t>
  </si>
  <si>
    <t>usuarios podrían perder la visualización de su contenido luego de autentificarse</t>
  </si>
  <si>
    <t>Deben ser realizadas todas las pruebas correspondientes para evitar la perdida de contenido de los usuarios</t>
  </si>
  <si>
    <t>No fueron consideradas las pruebas necesarias para evitar esta situación</t>
  </si>
  <si>
    <t>VS-R14</t>
  </si>
  <si>
    <t>Roles y permisos de usuarios podrían ser incongruentes</t>
  </si>
  <si>
    <t xml:space="preserve">Deben ser generados todos los roles y permisos según unidad organizativa y tipos de usuarios del sistema </t>
  </si>
  <si>
    <t>No se tiene definidos los roles de usuarios</t>
  </si>
  <si>
    <t>Estabilidad de los usuarios</t>
  </si>
  <si>
    <t>VS-R15</t>
  </si>
  <si>
    <t>Visualización del contenido podría ser inexacto</t>
  </si>
  <si>
    <t>Realizar pruebas con los usuarios para asegurar que el contenido es el que corresponda al tipo de usuario</t>
  </si>
  <si>
    <t>VS-R16</t>
  </si>
  <si>
    <t>Administración de usuarios podría ser confusa</t>
  </si>
  <si>
    <t>Debe ser implementado un administrador de usuarios simple y efectivo</t>
  </si>
  <si>
    <t>VS-R17</t>
  </si>
  <si>
    <t>Usuarios del sistema podrían ser eliminados</t>
  </si>
  <si>
    <t>Las soluciones no deben permitir la eliminación de usuarios, tan solo deben ser inhabilitados en caso de indisponibilidad</t>
  </si>
  <si>
    <t>No fue considerada esta situación en el desarrollo de las soluciones</t>
  </si>
  <si>
    <t>VS-R18</t>
  </si>
  <si>
    <t>Deben ser generadas restricciones que limiten la información personal a ser editada por los usuarios</t>
  </si>
  <si>
    <t>VS-R19</t>
  </si>
  <si>
    <t>Registrar usuarios por lotes podría traer inconvenientes de consistencia</t>
  </si>
  <si>
    <t>Generar los procedimientos necesarios para la correcta definición de roles y permisos cuando se requiera ingresar usuarios por lotes a las soluciones</t>
  </si>
  <si>
    <t>VS-R20</t>
  </si>
  <si>
    <t>Registro de clientes podría ser confuso</t>
  </si>
  <si>
    <t>Generar módulo de registro de clientes claro y conciso que evite posibles confusiones y que se adapte a todo tipo de cliente</t>
  </si>
  <si>
    <t>No se realizaron las pruebas necesarias que eviten esta situación</t>
  </si>
  <si>
    <t>Estabilidad de los clientes</t>
  </si>
  <si>
    <t>VS-R21</t>
  </si>
  <si>
    <t>Gestor de contraseñas podría ser ineficiente para  el registro de clientes</t>
  </si>
  <si>
    <t>Utilizar tecnologías seguras para la autentificación de usuarios, garantizando el correcto acceso a las soluciones por parte de los clientes</t>
  </si>
  <si>
    <t>Se confía en las tecnologías que las herramientas de desarrollo poseen para la implementación de la solución</t>
  </si>
  <si>
    <t>VS-R22</t>
  </si>
  <si>
    <t>Cliente podría no visualizar su contenido apropiadamente</t>
  </si>
  <si>
    <t>Realizar las pruebas necesarias que garanticen la correcta visualización de los contenidos de los clientes</t>
  </si>
  <si>
    <t>No se realizan las pruebas correspondientes o las implementadas son insuficientes</t>
  </si>
  <si>
    <t>VS-R23</t>
  </si>
  <si>
    <t>Servidor sharepoint podría estar mal configurado</t>
  </si>
  <si>
    <t>Generar y documentar las configuraciones del servidor sharepoint que garantice la correcta comunicación con las soluciones que lo requieran</t>
  </si>
  <si>
    <t>No se tienen los conocimientos necesarios para la configuración de este tipo de servidor</t>
  </si>
  <si>
    <t>VS-R24</t>
  </si>
  <si>
    <t>Servidor sharepoint podría tener problemas de disponibilidad</t>
  </si>
  <si>
    <t>Configurar y documentar servidores espejo que garanticen disponibilidad de servicios de sharepoint para las soluciones</t>
  </si>
  <si>
    <t>No se ha probado el servidor para el uso masivo luego de implementar el software</t>
  </si>
  <si>
    <t>VS-R25</t>
  </si>
  <si>
    <t>Personal de TI podría tener conocimientos limitados sobre sharepoint</t>
  </si>
  <si>
    <t>Capacitar al personal en el uso y configuración de los servidores sharepoint para solventar posibles problemas con este servicio</t>
  </si>
  <si>
    <t>El personal no posee los conocimientos sobre el servidor sharepoint</t>
  </si>
  <si>
    <t>VS-R26</t>
  </si>
  <si>
    <t>Subir archivos multimedia podría tener problemas de velocidad</t>
  </si>
  <si>
    <t>Realizar las adecuaciones necesarias con el área de redes que permitan garantizar la velocidad en la subida de información por parte de los clientes</t>
  </si>
  <si>
    <t>No se consideraron las pruebas sobre las subidas de archivos en los sistemas</t>
  </si>
  <si>
    <t>VS-R27</t>
  </si>
  <si>
    <t>Subir archivos multimedia podría traer problemas de seguridad</t>
  </si>
  <si>
    <t>Utilizar tecnología necesaria que garantice la seguridad de los archivos que suministren los clientes</t>
  </si>
  <si>
    <t>No se realizan pruebas de seguridad</t>
  </si>
  <si>
    <t>VS-R28</t>
  </si>
  <si>
    <t>Subir archivos al servidor podría causar deterioro de los datos</t>
  </si>
  <si>
    <t>Utilizar tecnología necesaria que mantenga la consistencia de los archivos suministrados por los clientes</t>
  </si>
  <si>
    <t>No se valida la consistencia de la información al subir al servidor</t>
  </si>
  <si>
    <t>VS-R29</t>
  </si>
  <si>
    <t>Subir archivos al servidor podrían perderse los datos</t>
  </si>
  <si>
    <t>Generar metodologías de respaldo de información necesaria para garantizar la subida de archivos de los clientes</t>
  </si>
  <si>
    <t>VS-R30</t>
  </si>
  <si>
    <t>Asistente chatvox podría no estar disponible</t>
  </si>
  <si>
    <t>No se posee un medio de soporte para el asistente de voz</t>
  </si>
  <si>
    <t>VS-R31</t>
  </si>
  <si>
    <t>Agendamiento de consultas por medio de chatvox podrían ser incorrectas</t>
  </si>
  <si>
    <t>Generar método de verificación de los agendamientos y su correcta disposición  conjuntamente con los clientes</t>
  </si>
  <si>
    <t>No son validados los agendamientos programados en el asistente de voz</t>
  </si>
  <si>
    <t>VS-R32</t>
  </si>
  <si>
    <t>Chatvox podría no tener respuestas correctas a consultas</t>
  </si>
  <si>
    <t>Generar alternativas a todas las posibles consultas que el asistente deberá contestar, en caso de no tener alternativas configurar la derivación con un ejecutivo que atienda la consulta del cliente directamente</t>
  </si>
  <si>
    <t>No son validadas las respuestas programadas en el asistente de voz</t>
  </si>
  <si>
    <t>VS-R33</t>
  </si>
  <si>
    <t>Chatvox podría tener problemas de derivación a ejecutivos</t>
  </si>
  <si>
    <t>Generar las pruebas necesarias con el asistente para evitar posibles complicaciones con derivaciones a ejecutivos</t>
  </si>
  <si>
    <t>VS-R34</t>
  </si>
  <si>
    <t>Contenidos podrían visualizarse incorrectamente en los navegadores indicados</t>
  </si>
  <si>
    <t>Realizar pruebas necesarias para la correcta visualización en los navegadores indicados por el Holding</t>
  </si>
  <si>
    <t>No se realizan las pruebas suficientes en los navegadores indicados por el cliente</t>
  </si>
  <si>
    <t>VS-R35</t>
  </si>
  <si>
    <t>Portales podrían ser incompatibles con versiones de sistemas operativos móviles antiguos</t>
  </si>
  <si>
    <t>Garantizar el correcto funcionamiento con versiones actualizadas de los sistemas operativos moviles, incluyendo 3 versiones inferiores a la versión actual del sistema operativo en cuestión</t>
  </si>
  <si>
    <t>No se realizan las pruebas necesarias que garanticen el correcto funcionamiento en los sistemas operativos móviles indicados por el cliente</t>
  </si>
  <si>
    <t>VS-R36</t>
  </si>
  <si>
    <t xml:space="preserve">Despliegue de información podría ser deficiente en dispositivos móviles </t>
  </si>
  <si>
    <t>Garantizar el correcto comportamiento responsivo de las soluciones a implementar</t>
  </si>
  <si>
    <t>No se realizan las pruebas de aceptación con los usuarios en dispositivos móviles</t>
  </si>
  <si>
    <t>VS-R37</t>
  </si>
  <si>
    <t>Podría haber fuga de personal encargado en el  desarrollo del proyecto</t>
  </si>
  <si>
    <t>Garantizar todas las condiciones para mantener el personal trabajando en el proyecto.</t>
  </si>
  <si>
    <t>No se generan las condiciones óptimas de trabajo al personal, permitiendo la fuga de estos.</t>
  </si>
  <si>
    <t>VS-R01 Los plazos de entrega de los proyectos podrían ser muy acotados</t>
  </si>
  <si>
    <t>VS-R04 Control de cambios podría no ser gestionado adecuadamente</t>
  </si>
  <si>
    <t>VS-R02 El plan de comunicación del proyecto podría ser insuficiente/incorrecto</t>
  </si>
  <si>
    <t>VS-R25 Personal de TI podría tener conocimientos limitados sobre sharepoint</t>
  </si>
  <si>
    <t>VS-R03 Personal asignado a cada proyecto   podría ser insuficiente</t>
  </si>
  <si>
    <t>VS-R08 Personal técnico a cargo de la conectividad podría ser  insuficiente</t>
  </si>
  <si>
    <t>VS-R37 Podría haber fuga de personal encargado en el  desarrollo del proyecto</t>
  </si>
  <si>
    <t>VS-R14 Roles y permisos de usuarios podrían ser incongruentes</t>
  </si>
  <si>
    <t>VS-R15 Visualización del contenido podría ser inexacto</t>
  </si>
  <si>
    <t>VS-R13 usuarios podrían perder la visualización de su contenido luego de autentificarse</t>
  </si>
  <si>
    <t>VS-R16 Administración de usuarios podría ser confusa</t>
  </si>
  <si>
    <t>VS-R34 Contenidos podrían visualizarse incorrectamente en los navegadores indicados</t>
  </si>
  <si>
    <t>VS-R35 Portales podrían ser incompatibles con versiones de sistemas operativos móviles antiguos</t>
  </si>
  <si>
    <t>VS-R12 Autentificación de usuarios/clientes podría ser insegura</t>
  </si>
  <si>
    <t>VS-R17 Usuarios del sistema podrían ser eliminados</t>
  </si>
  <si>
    <t>VS-R19 Registrar usuarios por lotes podría traer inconvenientes de consistencia</t>
  </si>
  <si>
    <t>VS-R23 Servidor sharepoint podría estar mal configurado</t>
  </si>
  <si>
    <t>VS-R24 Servidor sharepoint podría tener problemas de disponibilidad</t>
  </si>
  <si>
    <t>VS-R26 Subir archivos multimedia podría tener problemas de velocidad</t>
  </si>
  <si>
    <t>VS-R27 Subir archivos multimedia podría traer problemas de seguridad</t>
  </si>
  <si>
    <t>VS-R28 Subir archivos al servidor podría causar deterioro de los datos</t>
  </si>
  <si>
    <t>VS-R30 Asistente chatvox podría no estar disponible</t>
  </si>
  <si>
    <t>VS-R05 Velocidad de la red corporativa podría resentirse con la implementación de las soluciones</t>
  </si>
  <si>
    <t>VS-R07 Seguridad de la red podría ser insuficiente</t>
  </si>
  <si>
    <t>VS-R21 Gestor de contraseñas podría ser ineficiente para  el registro de clientes</t>
  </si>
  <si>
    <t>VS-R06 Red corporativa podría requerir nuevas implementaciones de hardware</t>
  </si>
  <si>
    <t>VS-R10 Hardware del holding podría no soportar el funcionamiento óptimo de las soluciones</t>
  </si>
  <si>
    <t>VS-R11 Soluciones podrían aumentar los costos en adquirir nuevo hardware</t>
  </si>
  <si>
    <t>VS-R20 Registro de clientes podría ser confuso</t>
  </si>
  <si>
    <t>VS-R22 Cliente podría no visualizar su contenido apropiadamente</t>
  </si>
  <si>
    <t>VS-R29 Subir archivos al servidor podrían perderse los datos</t>
  </si>
  <si>
    <t>VS-R31 Agendamiento de consultas por medio de chatvox podrían ser incorrectas</t>
  </si>
  <si>
    <t>VS-R32 Chatvox podría no tener respuestas correctas a consultas</t>
  </si>
  <si>
    <t>VS-R33 Chatvox podría tener problemas de derivación a ejecutivos</t>
  </si>
  <si>
    <t xml:space="preserve">VS-R36 Despliegue de información podría ser deficiente en dispositivos móviles </t>
  </si>
  <si>
    <t xml:space="preserve">VS-R09 Servicios del proveedor de internet podrían ser insuficientes </t>
  </si>
  <si>
    <t>Causa raíz</t>
  </si>
  <si>
    <t>Subcategoría</t>
  </si>
  <si>
    <t>Se confía en los métodos de autentificación que poseen las herramientas de desarrollo a utilizar en las soluciones</t>
  </si>
  <si>
    <t>No se considero como un ítem importante dentro del desarrollo de las soluciones</t>
  </si>
  <si>
    <t>Usuarios podrían cambiar información libremente en su perfil</t>
  </si>
  <si>
    <t>No se consideran las pruebas para este ítem</t>
  </si>
  <si>
    <t>Generar servicio de chatvox de respaldo en caso de caídas del servicio principal que garantice la disponibilidad del asistente</t>
  </si>
  <si>
    <t>No son probadas las derivaciones en el asistente de voz</t>
  </si>
  <si>
    <t>VS-R18 Usuarios podrían cambiar información libremente en su perfil</t>
  </si>
  <si>
    <t>Identificación</t>
  </si>
  <si>
    <t>Tipo</t>
  </si>
  <si>
    <t>valor probabilidad</t>
  </si>
  <si>
    <t>valor alcance</t>
  </si>
  <si>
    <t>valor cronograma</t>
  </si>
  <si>
    <t>valor costos</t>
  </si>
  <si>
    <t>valor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</si>
</sst>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11"/>
      <color theme="0" tint="-0.1499679555650502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3" fillId="0" borderId="0"/>
  </cellStyleXfs>
  <cellXfs count="9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justify"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top" wrapText="1"/>
    </xf>
    <xf numFmtId="0" fontId="0" fillId="0" borderId="0" xfId="0" applyFont="1"/>
    <xf numFmtId="0" fontId="0" fillId="0" borderId="0" xfId="0" quotePrefix="1"/>
    <xf numFmtId="2" fontId="0" fillId="0" borderId="0" xfId="0" applyNumberFormat="1" applyAlignment="1">
      <alignment horizontal="center"/>
    </xf>
    <xf numFmtId="2" fontId="6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justify" vertical="top" wrapText="1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center" vertical="top"/>
    </xf>
    <xf numFmtId="0" fontId="2" fillId="2" borderId="1" xfId="0" applyFont="1" applyFill="1" applyBorder="1" applyAlignment="1">
      <alignment horizontal="center" wrapText="1"/>
    </xf>
    <xf numFmtId="2" fontId="6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top" wrapText="1"/>
    </xf>
    <xf numFmtId="0" fontId="8" fillId="0" borderId="0" xfId="0" applyFont="1"/>
    <xf numFmtId="0" fontId="9" fillId="2" borderId="1" xfId="0" applyFont="1" applyFill="1" applyBorder="1" applyAlignment="1">
      <alignment horizontal="center"/>
    </xf>
    <xf numFmtId="0" fontId="11" fillId="0" borderId="0" xfId="0" applyFont="1" applyAlignment="1">
      <alignment horizontal="center" vertical="top" wrapText="1"/>
    </xf>
    <xf numFmtId="0" fontId="11" fillId="0" borderId="0" xfId="0" applyFont="1" applyAlignment="1">
      <alignment horizontal="justify" vertical="top" wrapText="1"/>
    </xf>
    <xf numFmtId="0" fontId="9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2" fontId="0" fillId="0" borderId="1" xfId="0" applyNumberFormat="1" applyBorder="1" applyAlignment="1">
      <alignment horizontal="center" vertical="top" wrapText="1"/>
    </xf>
    <xf numFmtId="2" fontId="0" fillId="0" borderId="0" xfId="0" applyNumberFormat="1"/>
    <xf numFmtId="0" fontId="1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justify" vertical="top" wrapText="1"/>
    </xf>
    <xf numFmtId="0" fontId="0" fillId="0" borderId="0" xfId="0" applyNumberFormat="1"/>
    <xf numFmtId="0" fontId="11" fillId="0" borderId="0" xfId="0" applyNumberFormat="1" applyFont="1" applyAlignment="1">
      <alignment horizontal="justify" vertical="top" wrapText="1"/>
    </xf>
    <xf numFmtId="0" fontId="1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6" fillId="0" borderId="0" xfId="0" applyNumberFormat="1" applyFont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/>
    <xf numFmtId="0" fontId="9" fillId="2" borderId="1" xfId="0" applyFont="1" applyFill="1" applyBorder="1" applyAlignment="1"/>
    <xf numFmtId="0" fontId="2" fillId="2" borderId="1" xfId="0" applyFont="1" applyFill="1" applyBorder="1" applyAlignment="1"/>
    <xf numFmtId="0" fontId="9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2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11" fillId="0" borderId="0" xfId="0" applyFont="1" applyAlignment="1"/>
    <xf numFmtId="0" fontId="1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6" fillId="0" borderId="0" xfId="0" applyNumberFormat="1" applyFont="1" applyAlignment="1">
      <alignment vertical="top" wrapText="1"/>
    </xf>
    <xf numFmtId="0" fontId="11" fillId="0" borderId="0" xfId="0" applyFont="1" applyAlignment="1">
      <alignment horizontal="center"/>
    </xf>
    <xf numFmtId="0" fontId="6" fillId="0" borderId="1" xfId="0" applyFont="1" applyBorder="1" applyAlignment="1"/>
    <xf numFmtId="0" fontId="6" fillId="0" borderId="0" xfId="0" applyNumberFormat="1" applyFont="1" applyAlignment="1">
      <alignment horizontal="center" vertical="center" wrapText="1"/>
    </xf>
    <xf numFmtId="0" fontId="6" fillId="0" borderId="0" xfId="0" applyNumberFormat="1" applyFont="1" applyAlignment="1">
      <alignment vertical="center" wrapText="1"/>
    </xf>
    <xf numFmtId="0" fontId="6" fillId="0" borderId="0" xfId="0" applyFont="1" applyAlignment="1"/>
    <xf numFmtId="0" fontId="0" fillId="0" borderId="0" xfId="0" applyNumberFormat="1" applyAlignment="1">
      <alignment horizontal="center" wrapText="1"/>
    </xf>
    <xf numFmtId="0" fontId="4" fillId="0" borderId="7" xfId="2" applyFont="1" applyBorder="1" applyAlignment="1">
      <alignment horizontal="left" vertical="top"/>
    </xf>
    <xf numFmtId="0" fontId="4" fillId="0" borderId="8" xfId="2" applyFont="1" applyFill="1" applyBorder="1" applyAlignment="1">
      <alignment horizontal="left" vertical="top"/>
    </xf>
    <xf numFmtId="0" fontId="4" fillId="0" borderId="1" xfId="2" applyFont="1" applyBorder="1" applyAlignment="1">
      <alignment horizontal="left" vertical="top"/>
    </xf>
    <xf numFmtId="0" fontId="4" fillId="0" borderId="10" xfId="2" applyFont="1" applyFill="1" applyBorder="1" applyAlignment="1">
      <alignment horizontal="left" vertical="top"/>
    </xf>
    <xf numFmtId="0" fontId="4" fillId="0" borderId="13" xfId="2" applyFont="1" applyFill="1" applyBorder="1" applyAlignment="1">
      <alignment horizontal="left" vertical="top"/>
    </xf>
    <xf numFmtId="0" fontId="4" fillId="0" borderId="12" xfId="2" applyFont="1" applyBorder="1" applyAlignment="1">
      <alignment horizontal="left" vertical="top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6" xfId="2" applyFont="1" applyBorder="1" applyAlignment="1">
      <alignment horizontal="left" vertical="top"/>
    </xf>
    <xf numFmtId="0" fontId="4" fillId="0" borderId="9" xfId="2" applyFont="1" applyBorder="1" applyAlignment="1">
      <alignment horizontal="left" vertical="top"/>
    </xf>
    <xf numFmtId="0" fontId="4" fillId="0" borderId="11" xfId="2" applyFont="1" applyBorder="1" applyAlignment="1">
      <alignment horizontal="left" vertical="top"/>
    </xf>
    <xf numFmtId="0" fontId="4" fillId="0" borderId="1" xfId="2" applyFont="1" applyBorder="1" applyAlignment="1">
      <alignment horizontal="left" vertical="top"/>
    </xf>
    <xf numFmtId="0" fontId="4" fillId="0" borderId="1" xfId="2" applyFont="1" applyBorder="1" applyAlignment="1">
      <alignment vertical="top"/>
    </xf>
    <xf numFmtId="0" fontId="4" fillId="0" borderId="12" xfId="2" applyFont="1" applyBorder="1" applyAlignment="1">
      <alignment vertical="top"/>
    </xf>
  </cellXfs>
  <cellStyles count="3">
    <cellStyle name="Normal" xfId="0" builtinId="0"/>
    <cellStyle name="Normal 2" xfId="2" xr:uid="{0EAE1DD8-24D8-474E-BC73-47C81A4EA212}"/>
    <cellStyle name="Normal 3" xfId="1" xr:uid="{EA20B9E6-1498-4368-B5E9-25A18CD819FA}"/>
  </cellStyles>
  <dxfs count="98">
    <dxf>
      <alignment horizontal="justify" vertical="top" textRotation="0" wrapText="1" indent="0" justifyLastLine="0" shrinkToFit="0" readingOrder="0"/>
    </dxf>
    <dxf>
      <alignment horizontal="justify" vertical="top" textRotation="0" wrapText="1" indent="0" justifyLastLine="0" shrinkToFit="0" readingOrder="0"/>
    </dxf>
    <dxf>
      <alignment horizontal="justify" vertical="top" textRotation="0" wrapText="1" indent="0" justifyLastLine="0" shrinkToFit="0" readingOrder="0"/>
    </dxf>
    <dxf>
      <alignment horizontal="justify" vertical="top" textRotation="0" wrapText="1" indent="0" justifyLastLine="0" shrinkToFit="0" readingOrder="0"/>
    </dxf>
    <dxf>
      <alignment horizontal="justify" vertical="top" textRotation="0" wrapText="1" indent="0" justifyLastLine="0" shrinkToFit="0" readingOrder="0"/>
    </dxf>
    <dxf>
      <alignment horizontal="justify" vertical="top" textRotation="0" wrapText="1" indent="0" justifyLastLine="0" shrinkToFit="0" readingOrder="0"/>
    </dxf>
    <dxf>
      <alignment horizontal="justify" vertical="top" textRotation="0" wrapText="1" indent="0" justifyLastLine="0" shrinkToFit="0" readingOrder="0"/>
    </dxf>
    <dxf>
      <alignment horizontal="justify" vertical="top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font>
        <b/>
      </font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</font>
      <numFmt numFmtId="0" formatCode="General"/>
      <alignment horizontal="general" vertical="top" textRotation="0" wrapText="1" indent="0" justifyLastLine="0" shrinkToFit="0" readingOrder="0"/>
    </dxf>
    <dxf>
      <font>
        <b/>
      </font>
      <numFmt numFmtId="0" formatCode="General"/>
      <alignment horizontal="general" textRotation="0" indent="0" justifyLastLine="0" shrinkToFit="0" readingOrder="0"/>
    </dxf>
    <dxf>
      <numFmt numFmtId="0" formatCode="General"/>
      <alignment horizontal="general" textRotation="0" indent="0" justifyLastLine="0" shrinkToFit="0" readingOrder="0"/>
    </dxf>
    <dxf>
      <numFmt numFmtId="0" formatCode="General"/>
      <alignment horizontal="general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0" formatCode="General"/>
      <alignment horizontal="general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0" formatCode="General"/>
      <alignment horizontal="general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0" formatCode="General"/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 tint="-4.9989318521683403E-2"/>
      </font>
      <fill>
        <patternFill>
          <bgColor rgb="FFFF0000"/>
        </patternFill>
      </fill>
    </dxf>
    <dxf>
      <font>
        <b/>
        <i val="0"/>
        <color theme="1" tint="0.499984740745262"/>
      </font>
      <fill>
        <patternFill>
          <bgColor rgb="FFFFFF00"/>
        </patternFill>
      </fill>
    </dxf>
    <dxf>
      <font>
        <b/>
        <i val="0"/>
        <color theme="0" tint="-0.14996795556505021"/>
      </font>
      <fill>
        <patternFill>
          <bgColor rgb="FF00B050"/>
        </patternFill>
      </fill>
    </dxf>
    <dxf>
      <font>
        <b/>
      </font>
      <numFmt numFmtId="0" formatCode="General"/>
      <alignment horizontal="center" vertical="top" textRotation="0" wrapText="1" indent="0" justifyLastLine="0" shrinkToFit="0" readingOrder="0"/>
    </dxf>
    <dxf>
      <font>
        <b/>
      </font>
      <numFmt numFmtId="2" formatCode="0.00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0" formatCode="General"/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 tint="-4.9989318521683403E-2"/>
      </font>
      <fill>
        <patternFill>
          <bgColor rgb="FFFF0000"/>
        </patternFill>
      </fill>
    </dxf>
    <dxf>
      <font>
        <b/>
        <i val="0"/>
        <color theme="1" tint="0.499984740745262"/>
      </font>
      <fill>
        <patternFill>
          <bgColor rgb="FFFFFF00"/>
        </patternFill>
      </fill>
    </dxf>
    <dxf>
      <font>
        <b/>
        <i val="0"/>
        <color theme="0" tint="-0.14996795556505021"/>
      </font>
      <fill>
        <patternFill>
          <bgColor rgb="FF00B050"/>
        </patternFill>
      </fill>
    </dxf>
    <dxf>
      <numFmt numFmtId="0" formatCode="General"/>
    </dxf>
    <dxf>
      <numFmt numFmtId="0" formatCode="General"/>
      <alignment horizontal="center" vertical="center" textRotation="0" wrapText="1" indent="0" justifyLastLine="0" shrinkToFit="0" readingOrder="0"/>
    </dxf>
    <dxf>
      <font>
        <b/>
      </font>
      <numFmt numFmtId="2" formatCode="0.00"/>
      <alignment horizontal="center" vertical="center" textRotation="0" wrapText="1" indent="0" justifyLastLine="0" shrinkToFit="0" readingOrder="0"/>
    </dxf>
    <dxf>
      <font>
        <b/>
      </font>
      <numFmt numFmtId="2" formatCode="0.00"/>
      <alignment horizontal="center" vertical="center" textRotation="0" wrapText="1" indent="0" justifyLastLine="0" shrinkToFit="0" readingOrder="0"/>
    </dxf>
    <dxf>
      <font>
        <b/>
      </font>
      <numFmt numFmtId="2" formatCode="0.00"/>
      <alignment horizontal="center" vertical="center" textRotation="0" wrapText="1" indent="0" justifyLastLine="0" shrinkToFit="0" readingOrder="0"/>
    </dxf>
    <dxf>
      <font>
        <b/>
      </font>
      <numFmt numFmtId="2" formatCode="0.00"/>
      <alignment horizontal="center" vertical="center" textRotation="0" wrapText="1" indent="0" justifyLastLine="0" shrinkToFit="0" readingOrder="0"/>
    </dxf>
    <dxf>
      <font>
        <b/>
      </font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top" textRotation="0" wrapText="0" indent="0" justifyLastLine="0" shrinkToFit="0" readingOrder="0"/>
    </dxf>
    <dxf>
      <numFmt numFmtId="2" formatCode="0.00"/>
      <alignment horizontal="center" vertical="top" textRotation="0" wrapText="0" indent="0" justifyLastLine="0" shrinkToFit="0" readingOrder="0"/>
    </dxf>
    <dxf>
      <numFmt numFmtId="2" formatCode="0.00"/>
      <alignment horizontal="center" vertical="top" textRotation="0" wrapText="0" indent="0" justifyLastLine="0" shrinkToFit="0" readingOrder="0"/>
    </dxf>
    <dxf>
      <numFmt numFmtId="2" formatCode="0.00"/>
      <alignment horizontal="center" vertical="top" textRotation="0" wrapText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numFmt numFmtId="2" formatCode="0.00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87A70-BB52-4CBD-AB15-DB559F603D1C}" name="listaRiesgos" displayName="listaRiesgos" ref="A5:M42" totalsRowShown="0" dataDxfId="97">
  <autoFilter ref="A5:M42" xr:uid="{962E6566-5118-46DB-A517-BF10B8A6C236}"/>
  <tableColumns count="13">
    <tableColumn id="1" xr3:uid="{96E9D01F-36DD-4A97-AB93-A1ACE3107CD1}" name="ID" dataDxfId="96"/>
    <tableColumn id="2" xr3:uid="{1FD71304-BADB-4A82-969D-200D2F9873D4}" name="Riesgo" dataDxfId="95"/>
    <tableColumn id="3" xr3:uid="{C4897946-F900-46E1-B56F-393D2008BCE5}" name="Respuesta" dataDxfId="94"/>
    <tableColumn id="4" xr3:uid="{6E55AAFF-033C-49AD-9B49-FE21B337E72A}" name="Causa raíz" dataDxfId="93"/>
    <tableColumn id="5" xr3:uid="{52D37E5E-B0B0-4233-8A62-3A905652792B}" name="Categoría" dataDxfId="92"/>
    <tableColumn id="6" xr3:uid="{9492066F-CA39-4467-A601-450D25E59D39}" name="Subcategoría" dataDxfId="91"/>
    <tableColumn id="7" xr3:uid="{C34962F2-1E4F-4F74-B8E6-85BA3826B502}" name="Tipo riesgo" dataDxfId="90"/>
    <tableColumn id="8" xr3:uid="{D8326E4C-D560-4AD5-BD97-C73E8ABBB145}" name="Alcance" dataDxfId="89"/>
    <tableColumn id="9" xr3:uid="{10427BEC-F3AF-4F92-863B-5C6E317CCA0F}" name="Cronograma" dataDxfId="88"/>
    <tableColumn id="10" xr3:uid="{99EF1301-E889-4C87-8D03-B165981335C6}" name="Costos" dataDxfId="87"/>
    <tableColumn id="11" xr3:uid="{665BC625-97FA-457B-BCA2-17CE67863361}" name="Calidad" dataDxfId="86"/>
    <tableColumn id="12" xr3:uid="{1027083F-1DBF-4901-B764-CD964A31681A}" name="Impacto" dataDxfId="85"/>
    <tableColumn id="13" xr3:uid="{A85F461E-014D-426E-825D-E040DA086B75}" name="Identificación" dataDxfId="8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46BBE7-07B0-4769-BC94-C9E5459C74AC}" name="escalaProbabilidad" displayName="escalaProbabilidad" ref="A5:B10" totalsRowShown="0" headerRowDxfId="83" headerRowBorderDxfId="82">
  <autoFilter ref="A5:B10" xr:uid="{6C916A85-505B-4E83-A0B1-948259CFA2BF}"/>
  <tableColumns count="2">
    <tableColumn id="1" xr3:uid="{36B11C1A-9EDE-4113-9557-3BD6BFB73614}" name="Probabilidad"/>
    <tableColumn id="2" xr3:uid="{D05F2C3E-DF99-440D-B786-C6E8E3265C57}" name="Valor" dataDxfId="8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6C70EE-5E2D-4A08-9F20-A4C9C7354902}" name="escalaImpacto" displayName="escalaImpacto" ref="D5:E10" totalsRowShown="0" headerRowDxfId="80" headerRowBorderDxfId="79">
  <autoFilter ref="D5:E10" xr:uid="{5F372BEB-2A1C-42E2-B9E2-E90E99C66E97}"/>
  <tableColumns count="2">
    <tableColumn id="1" xr3:uid="{45559703-8FC0-4055-96BB-7C71AABBE9D7}" name="Impacto"/>
    <tableColumn id="2" xr3:uid="{6D7C574D-BCD0-40FC-B81E-B878F4ECB568}" name="Valor" dataDxfId="7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BEBF51-FB81-4C6A-9C15-BF58F62EDBF0}" name="escalaPonderacion" displayName="escalaPonderacion" ref="G5:H9" totalsRowShown="0" headerRowDxfId="77" headerRowBorderDxfId="76">
  <autoFilter ref="G5:H9" xr:uid="{3F314BD6-E1CF-487A-AD50-7A3B7C5BB7DB}"/>
  <tableColumns count="2">
    <tableColumn id="1" xr3:uid="{84B06E6C-7C17-4D78-8AA3-A41AF130CC84}" name="Ponderación"/>
    <tableColumn id="2" xr3:uid="{4715A072-246B-4330-9349-612F68EF02AA}" name="Valor" dataDxfId="7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B85849-D8C1-41E4-9653-E4ECFF707867}" name="matriz" displayName="matriz" ref="A5:S42" totalsRowShown="0" headerRowDxfId="70" headerRowBorderDxfId="69">
  <autoFilter ref="A5:S42" xr:uid="{B0F2BC0F-4FBF-43C4-B5E1-40E9046BB27D}"/>
  <sortState xmlns:xlrd2="http://schemas.microsoft.com/office/spreadsheetml/2017/richdata2" ref="A6:S42">
    <sortCondition descending="1" ref="Q5:Q42"/>
  </sortState>
  <tableColumns count="19">
    <tableColumn id="1" xr3:uid="{7EE24D30-CDB1-476A-B074-758A647D71DD}" name="ID" dataDxfId="68"/>
    <tableColumn id="2" xr3:uid="{D161D89B-FA12-4250-B167-53F0033C3923}" name="Riesgo" dataDxfId="67">
      <calculatedColumnFormula>INDEX(listaRiesgos[],MATCH(matriz[[#This Row],[ID]],listaRiesgos[ID],0),2)</calculatedColumnFormula>
    </tableColumn>
    <tableColumn id="3" xr3:uid="{ED40FE11-BF4E-4B33-9A00-B07F54E703EE}" name="Probabilidad" dataDxfId="66"/>
    <tableColumn id="4" xr3:uid="{FC010B87-B13B-4336-A2B5-3E3C6EA59E6F}" name="valor probabilidad" dataDxfId="65">
      <calculatedColumnFormula>IF(ISBLANK(matriz[[#This Row],[Probabilidad]]),0,INDEX(escalaProbabilidad[],MATCH(matriz[[#This Row],[Probabilidad]],escalaProbabilidad[Probabilidad],0),2))</calculatedColumnFormula>
    </tableColumn>
    <tableColumn id="5" xr3:uid="{449CABD0-1B0C-4238-84D6-9CD343B4A688}" name="Alcance" dataDxfId="64"/>
    <tableColumn id="6" xr3:uid="{5F11B0C5-F08B-4D8A-B3D3-CDD0A0481EEE}" name="Cronograma" dataDxfId="63"/>
    <tableColumn id="7" xr3:uid="{A907CB6F-1ECD-4F6B-B5F5-C06264D0E3F3}" name="Costos" dataDxfId="62"/>
    <tableColumn id="8" xr3:uid="{0A092852-658E-4F18-ABA6-D885F3B7A7CE}" name="Calidad" dataDxfId="61"/>
    <tableColumn id="9" xr3:uid="{D42E2B2F-2D64-4D19-84BB-92B8E8B8FEFA}" name="valor alcance" dataDxfId="60">
      <calculatedColumnFormula>IF(OR(ISBLANK(matriz[[#This Row],[Alcance]]),matriz[[#This Row],[Alcance]]="-"),0,INDEX(escalaImpacto[],MATCH(matriz[[#This Row],[Alcance]],escalaImpacto[Impacto],0),2))</calculatedColumnFormula>
    </tableColumn>
    <tableColumn id="10" xr3:uid="{1914BEB7-33C4-4992-981A-58302E789A6D}" name="valor cronograma" dataDxfId="59">
      <calculatedColumnFormula>IF(OR(ISBLANK(matriz[[#This Row],[Cronograma]]),matriz[[#This Row],[Cronograma]]="-"),0,INDEX(escalaImpacto[],MATCH(matriz[[#This Row],[Cronograma]],escalaImpacto[Impacto],0),2))</calculatedColumnFormula>
    </tableColumn>
    <tableColumn id="11" xr3:uid="{F3BD8E0E-43EA-4FA1-B668-FABEAE25E63A}" name="valor costos" dataDxfId="58">
      <calculatedColumnFormula>IF(OR(ISBLANK(matriz[[#This Row],[Costos]]),matriz[[#This Row],[Costos]]="-"),0,INDEX(escalaImpacto[],MATCH(matriz[[#This Row],[Costos]],escalaImpacto[Impacto],0),2))</calculatedColumnFormula>
    </tableColumn>
    <tableColumn id="12" xr3:uid="{F151F33D-A309-4000-A069-4A02D7EEAA5C}" name="valor calidad" dataDxfId="57">
      <calculatedColumnFormula>IF(OR(ISBLANK(matriz[[#This Row],[Calidad]]),matriz[[#This Row],[Calidad]]="-"),0,INDEX(escalaImpacto[],MATCH(matriz[[#This Row],[Calidad]],escalaImpacto[Impacto],0),2))</calculatedColumnFormula>
    </tableColumn>
    <tableColumn id="13" xr3:uid="{098325E1-003A-4F0F-8040-3DF91D95ACFA}" name="Puntuación alcance" dataDxfId="56">
      <calculatedColumnFormula>(matriz[[#This Row],[valor probabilidad]]*matriz[[#This Row],[valor alcance]])</calculatedColumnFormula>
    </tableColumn>
    <tableColumn id="14" xr3:uid="{DDEF0AF8-DF80-4DAB-9009-AB5EDCC30B58}" name="Puntuación cronograma" dataDxfId="55">
      <calculatedColumnFormula>(matriz[[#This Row],[valor probabilidad]]*matriz[[#This Row],[valor cronograma]])</calculatedColumnFormula>
    </tableColumn>
    <tableColumn id="15" xr3:uid="{7AF71D1E-673D-46A0-89EF-C69883FBC148}" name="Puntuación costos" dataDxfId="54">
      <calculatedColumnFormula>(matriz[[#This Row],[valor probabilidad]]*matriz[[#This Row],[valor costos]])</calculatedColumnFormula>
    </tableColumn>
    <tableColumn id="16" xr3:uid="{B8CAE0CA-340C-4E4E-AE8D-EDF7FF7CB5DC}" name="Puntuación calidad" dataDxfId="53">
      <calculatedColumnFormula>(matriz[[#This Row],[valor probabilidad]]*matriz[[#This Row],[valor calidad]])</calculatedColumnFormula>
    </tableColumn>
    <tableColumn id="17" xr3:uid="{C4EE90A6-AAB8-45DA-9688-A99CD4B299D3}" name="Valoración global" dataDxfId="52">
      <calculatedColumnFormula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calculatedColumnFormula>
    </tableColumn>
    <tableColumn id="18" xr3:uid="{1D66F7AE-DF51-4A6C-920F-3ED4EDD5218A}" name="Prioridad" dataDxfId="51">
      <calculatedColumnFormula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calculatedColumnFormula>
    </tableColumn>
    <tableColumn id="19" xr3:uid="{0EB27A15-3BD4-4BDE-A47F-B204D59711C4}" name="Tipo" dataDxfId="50">
      <calculatedColumnFormula>INDEX(listaRiesgos[],MATCH(matriz[[#This Row],[ID]],listaRiesgos[ID],0),7)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4EF2BE-CFD7-4205-A87C-170FFD25E397}" name="listaAmenazas" displayName="listaAmenazas" ref="A5:I26" totalsRowShown="0" headerRowDxfId="45" headerRowBorderDxfId="44" tableBorderDxfId="43">
  <autoFilter ref="A5:I26" xr:uid="{ED6A29CF-73BF-4CC4-8131-F904B1D8C92B}"/>
  <sortState xmlns:xlrd2="http://schemas.microsoft.com/office/spreadsheetml/2017/richdata2" ref="A6:I26">
    <sortCondition descending="1" ref="H5:H26"/>
  </sortState>
  <tableColumns count="9">
    <tableColumn id="1" xr3:uid="{98E20500-B0CE-4CF8-88DB-2156D6B0A4BE}" name="ID" dataDxfId="42"/>
    <tableColumn id="2" xr3:uid="{FEA2631E-43C2-4725-8880-CDEE674850FF}" name="Riesgo" dataDxfId="41">
      <calculatedColumnFormula>INDEX(listaRiesgos[],MATCH(listaAmenazas[[#This Row],[ID]],listaRiesgos[ID],0),2)</calculatedColumnFormula>
    </tableColumn>
    <tableColumn id="3" xr3:uid="{BA11D993-A63D-41A1-A32C-24F5BE0399A8}" name="Probabilidad" dataDxfId="40">
      <calculatedColumnFormula>INDEX(matriz[],MATCH(listaAmenazas[[#This Row],[ID]],matriz[ID],0),3)</calculatedColumnFormula>
    </tableColumn>
    <tableColumn id="5" xr3:uid="{2CCA2F57-31BA-41E4-8101-E52AFFB403E8}" name="Alcance" dataDxfId="39">
      <calculatedColumnFormula>INDEX(matriz[],MATCH(listaAmenazas[[#This Row],[ID]],matriz[ID],0),5)</calculatedColumnFormula>
    </tableColumn>
    <tableColumn id="6" xr3:uid="{194FCC06-F81B-4C6F-994B-9D59D1EBA385}" name="Cronograma" dataDxfId="38">
      <calculatedColumnFormula>INDEX(matriz[],MATCH(listaAmenazas[[#This Row],[ID]],matriz[ID],0),6)</calculatedColumnFormula>
    </tableColumn>
    <tableColumn id="7" xr3:uid="{799AFE51-3F96-4250-93E4-458DF85437B1}" name="Costos" dataDxfId="37">
      <calculatedColumnFormula>INDEX(matriz[],MATCH(listaAmenazas[[#This Row],[ID]],matriz[ID],0),7)</calculatedColumnFormula>
    </tableColumn>
    <tableColumn id="8" xr3:uid="{BB9DDE3F-88E0-402B-8EFD-073EF3572AFD}" name="Calidad" dataDxfId="36">
      <calculatedColumnFormula>INDEX(matriz[],MATCH(listaAmenazas[[#This Row],[ID]],matriz[ID],0),8)</calculatedColumnFormula>
    </tableColumn>
    <tableColumn id="17" xr3:uid="{66232CE7-4917-4C49-9F83-D16B0307119D}" name="Valoración global" dataDxfId="35">
      <calculatedColumnFormula>INDEX(matriz[],MATCH(listaAmenazas[[#This Row],[ID]],matriz[ID],0),17)</calculatedColumnFormula>
    </tableColumn>
    <tableColumn id="18" xr3:uid="{C65BC8D6-6EB0-46C7-8B85-6EF5B8C8EFC2}" name="Prioridad" dataDxfId="34">
      <calculatedColumnFormula>INDEX(matriz[],MATCH(listaAmenazas[[#This Row],[ID]],matriz[ID],0),18)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C7441D9-362B-4048-8F90-1986F3C5E8EE}" name="listaOportunidades" displayName="listaOportunidades" ref="A5:I21" totalsRowShown="0" headerRowDxfId="29" headerRowBorderDxfId="28" tableBorderDxfId="27">
  <autoFilter ref="A5:I21" xr:uid="{ED6A29CF-73BF-4CC4-8131-F904B1D8C92B}"/>
  <sortState xmlns:xlrd2="http://schemas.microsoft.com/office/spreadsheetml/2017/richdata2" ref="A6:I21">
    <sortCondition descending="1" ref="H5:H21"/>
  </sortState>
  <tableColumns count="9">
    <tableColumn id="1" xr3:uid="{36698ACF-73FE-4B44-94E2-451E8D6FBBA6}" name="ID" dataDxfId="26"/>
    <tableColumn id="2" xr3:uid="{3DEAE448-0954-4B0B-A028-0F7EBEC68477}" name="Riesgo" dataDxfId="25">
      <calculatedColumnFormula>INDEX(listaRiesgos[],MATCH(listaOportunidades[[#This Row],[ID]],listaRiesgos[ID],0),2)</calculatedColumnFormula>
    </tableColumn>
    <tableColumn id="3" xr3:uid="{6AB20AA1-E897-4290-9CCF-25394876069A}" name="Probabilidad" dataDxfId="24">
      <calculatedColumnFormula>INDEX(matriz[],MATCH(listaOportunidades[[#This Row],[ID]],matriz[ID],0),3)</calculatedColumnFormula>
    </tableColumn>
    <tableColumn id="5" xr3:uid="{2531C0A1-A802-4D8D-9E03-1440471BD981}" name="Alcance" dataDxfId="23">
      <calculatedColumnFormula>INDEX(matriz[],MATCH(listaOportunidades[[#This Row],[ID]],matriz[ID],0),5)</calculatedColumnFormula>
    </tableColumn>
    <tableColumn id="6" xr3:uid="{2B08D973-46CE-48B9-98BD-983DB1AC4269}" name="Cronograma" dataDxfId="22">
      <calculatedColumnFormula>INDEX(matriz[],MATCH(listaOportunidades[[#This Row],[ID]],matriz[ID],0),6)</calculatedColumnFormula>
    </tableColumn>
    <tableColumn id="7" xr3:uid="{0380A26F-84FD-4B0A-8A88-4404BD0698A5}" name="Costos" dataDxfId="21">
      <calculatedColumnFormula>INDEX(matriz[],MATCH(listaOportunidades[[#This Row],[ID]],matriz[ID],0),7)</calculatedColumnFormula>
    </tableColumn>
    <tableColumn id="8" xr3:uid="{B5AA30FF-8546-468D-8FBB-8DF4D3D72A57}" name="Calidad" dataDxfId="20">
      <calculatedColumnFormula>INDEX(matriz[],MATCH(listaOportunidades[[#This Row],[ID]],matriz[ID],0),8)</calculatedColumnFormula>
    </tableColumn>
    <tableColumn id="17" xr3:uid="{C965DD6B-0B2E-48FD-98B7-77467F527205}" name="Valoración global" dataDxfId="19">
      <calculatedColumnFormula>INDEX(matriz[],MATCH(listaOportunidades[[#This Row],[ID]],matriz[ID],0),17)</calculatedColumnFormula>
    </tableColumn>
    <tableColumn id="18" xr3:uid="{37DA559E-1036-4B0B-B779-36B3FBA847B9}" name="Prioridad" dataDxfId="18">
      <calculatedColumnFormula>INDEX(matriz[],MATCH(listaOportunidades[[#This Row],[ID]],matriz[ID],0),18)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06310AE-B891-4C61-A4CD-1A405980C94C}" name="listaRespuestas" displayName="listaRespuestas" ref="A5:L44" totalsRowShown="0" headerRowDxfId="12">
  <autoFilter ref="A5:L44" xr:uid="{91394B00-035B-402C-B19D-33ED2604EC27}"/>
  <tableColumns count="12">
    <tableColumn id="1" xr3:uid="{7EA02F8B-F3F8-4CF0-92CC-0A46D5BAE85D}" name="ID" dataDxfId="11"/>
    <tableColumn id="2" xr3:uid="{E1793229-82AA-4B20-94A9-0EB014A4020E}" name="Riesgo" dataDxfId="10">
      <calculatedColumnFormula>INDEX(listaRiesgos[],MATCH(listaRespuestas[[#This Row],[ID]],listaRiesgos[ID],0),2)</calculatedColumnFormula>
    </tableColumn>
    <tableColumn id="12" xr3:uid="{A5CAE2E2-AD1E-4685-A120-57A0E1BEB052}" name="global" dataDxfId="9">
      <calculatedColumnFormula>INDEX(matriz[],MATCH(listaRespuestas[[#This Row],[ID]],matriz[ID],0),17)</calculatedColumnFormula>
    </tableColumn>
    <tableColumn id="11" xr3:uid="{9807A330-6E7D-454E-A9C5-2C8AA435EBCE}" name="Prioridad" dataDxfId="8">
      <calculatedColumnFormula>INDEX(matriz[],MATCH(listaRespuestas[[#This Row],[ID]],matriz[ID],0),18)</calculatedColumnFormula>
    </tableColumn>
    <tableColumn id="3" xr3:uid="{1C26B77E-46B2-482F-AE9B-77BC90589B84}" name="Dueño" dataDxfId="7"/>
    <tableColumn id="4" xr3:uid="{2E5E463C-4F47-4BF4-8785-88009B6D187A}" name="Responsable" dataDxfId="6"/>
    <tableColumn id="5" xr3:uid="{078D391D-FA30-4D6D-9B0A-9C0F5A916996}" name="Plan de respuesta predeterminado" dataDxfId="5"/>
    <tableColumn id="6" xr3:uid="{7B2759FE-7B2D-4132-AF76-9221797A873A}" name="Estrategia de respuesta (Adaptada)" dataDxfId="4"/>
    <tableColumn id="7" xr3:uid="{BF47CEEE-C1DD-4C1D-9FF6-7F79B4DE9A72}" name="Plan de respuesta (Adaptada)" dataDxfId="3"/>
    <tableColumn id="8" xr3:uid="{4FC8186E-323C-4658-A677-997EF21E562D}" name="Riesgo residual" dataDxfId="2"/>
    <tableColumn id="9" xr3:uid="{15DD493B-7E31-4F8F-84EE-F1A7B925AE6A}" name="Riesgo activado" dataDxfId="1"/>
    <tableColumn id="10" xr3:uid="{9D072E20-DD19-4762-B144-D2D8672597D5}" name="Fecha de activ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zoomScale="115" zoomScaleNormal="115" workbookViewId="0"/>
  </sheetViews>
  <sheetFormatPr baseColWidth="10" defaultColWidth="9.140625" defaultRowHeight="15" x14ac:dyDescent="0.25"/>
  <cols>
    <col min="1" max="1" width="8.85546875" bestFit="1" customWidth="1"/>
    <col min="2" max="2" width="44.42578125" customWidth="1"/>
    <col min="3" max="3" width="39.85546875" customWidth="1"/>
    <col min="4" max="4" width="37.7109375" customWidth="1"/>
    <col min="5" max="5" width="14" bestFit="1" customWidth="1"/>
    <col min="6" max="6" width="13.7109375" customWidth="1"/>
    <col min="7" max="7" width="11.140625" customWidth="1"/>
    <col min="8" max="8" width="12.42578125" bestFit="1" customWidth="1"/>
    <col min="9" max="9" width="12.42578125" customWidth="1"/>
    <col min="10" max="10" width="11.42578125" bestFit="1" customWidth="1"/>
    <col min="11" max="11" width="12.140625" bestFit="1" customWidth="1"/>
    <col min="12" max="12" width="12.7109375" bestFit="1" customWidth="1"/>
    <col min="13" max="13" width="17.7109375" bestFit="1" customWidth="1"/>
  </cols>
  <sheetData>
    <row r="1" spans="1:13" x14ac:dyDescent="0.25">
      <c r="A1" s="9" t="s">
        <v>0</v>
      </c>
      <c r="B1" t="s">
        <v>95</v>
      </c>
    </row>
    <row r="2" spans="1:13" x14ac:dyDescent="0.25">
      <c r="A2" s="9" t="s">
        <v>1</v>
      </c>
      <c r="B2" s="10" t="s">
        <v>2</v>
      </c>
    </row>
    <row r="4" spans="1:13" x14ac:dyDescent="0.25">
      <c r="A4" s="2"/>
      <c r="B4" s="2"/>
      <c r="C4" s="2"/>
      <c r="D4" s="2"/>
      <c r="E4" s="2"/>
      <c r="F4" s="2"/>
      <c r="G4" s="2"/>
      <c r="H4" s="76" t="s">
        <v>3</v>
      </c>
      <c r="I4" s="77"/>
      <c r="J4" s="77"/>
      <c r="K4" s="78"/>
      <c r="L4" s="2" t="s">
        <v>4</v>
      </c>
      <c r="M4" s="2" t="s">
        <v>5</v>
      </c>
    </row>
    <row r="5" spans="1:13" x14ac:dyDescent="0.25">
      <c r="A5" s="1" t="s">
        <v>6</v>
      </c>
      <c r="B5" s="1" t="s">
        <v>7</v>
      </c>
      <c r="C5" s="1" t="s">
        <v>8</v>
      </c>
      <c r="D5" s="1" t="s">
        <v>278</v>
      </c>
      <c r="E5" s="1" t="s">
        <v>9</v>
      </c>
      <c r="F5" s="1" t="s">
        <v>279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287</v>
      </c>
    </row>
    <row r="6" spans="1:13" ht="15.75" customHeight="1" x14ac:dyDescent="0.25">
      <c r="A6" s="4" t="s">
        <v>96</v>
      </c>
      <c r="B6" s="5" t="s">
        <v>99</v>
      </c>
      <c r="C6" s="5" t="s">
        <v>100</v>
      </c>
      <c r="D6" s="5" t="s">
        <v>101</v>
      </c>
      <c r="E6" s="6" t="s">
        <v>16</v>
      </c>
      <c r="F6" s="6" t="s">
        <v>83</v>
      </c>
      <c r="G6" s="5" t="s">
        <v>17</v>
      </c>
      <c r="H6" s="7" t="s">
        <v>18</v>
      </c>
      <c r="I6" s="7" t="s">
        <v>18</v>
      </c>
      <c r="J6" s="7" t="s">
        <v>18</v>
      </c>
      <c r="K6" s="7" t="s">
        <v>23</v>
      </c>
      <c r="L6" s="6" t="s">
        <v>19</v>
      </c>
      <c r="M6" s="8">
        <v>43969</v>
      </c>
    </row>
    <row r="7" spans="1:13" ht="15.75" customHeight="1" x14ac:dyDescent="0.25">
      <c r="A7" s="4" t="s">
        <v>97</v>
      </c>
      <c r="B7" s="5" t="s">
        <v>102</v>
      </c>
      <c r="C7" s="5" t="s">
        <v>103</v>
      </c>
      <c r="D7" s="5" t="s">
        <v>104</v>
      </c>
      <c r="E7" s="6" t="s">
        <v>16</v>
      </c>
      <c r="F7" s="6" t="s">
        <v>105</v>
      </c>
      <c r="G7" s="5" t="s">
        <v>17</v>
      </c>
      <c r="H7" s="7" t="s">
        <v>18</v>
      </c>
      <c r="I7" s="7" t="s">
        <v>18</v>
      </c>
      <c r="J7" s="7" t="s">
        <v>18</v>
      </c>
      <c r="K7" s="7" t="s">
        <v>18</v>
      </c>
      <c r="L7" s="6" t="s">
        <v>19</v>
      </c>
      <c r="M7" s="8">
        <v>43969</v>
      </c>
    </row>
    <row r="8" spans="1:13" ht="15.75" customHeight="1" x14ac:dyDescent="0.25">
      <c r="A8" s="4" t="s">
        <v>98</v>
      </c>
      <c r="B8" s="5" t="s">
        <v>106</v>
      </c>
      <c r="C8" s="5" t="s">
        <v>107</v>
      </c>
      <c r="D8" s="5" t="s">
        <v>108</v>
      </c>
      <c r="E8" s="6" t="s">
        <v>16</v>
      </c>
      <c r="F8" s="6" t="s">
        <v>26</v>
      </c>
      <c r="G8" s="5" t="s">
        <v>17</v>
      </c>
      <c r="H8" s="7" t="s">
        <v>18</v>
      </c>
      <c r="I8" s="7" t="s">
        <v>18</v>
      </c>
      <c r="J8" s="7" t="s">
        <v>18</v>
      </c>
      <c r="K8" s="7" t="s">
        <v>18</v>
      </c>
      <c r="L8" s="6" t="s">
        <v>19</v>
      </c>
      <c r="M8" s="8">
        <v>43969</v>
      </c>
    </row>
    <row r="9" spans="1:13" ht="15.75" customHeight="1" x14ac:dyDescent="0.25">
      <c r="A9" s="4" t="s">
        <v>109</v>
      </c>
      <c r="B9" s="5" t="s">
        <v>110</v>
      </c>
      <c r="C9" s="5" t="s">
        <v>111</v>
      </c>
      <c r="D9" s="5" t="s">
        <v>112</v>
      </c>
      <c r="E9" s="6" t="s">
        <v>16</v>
      </c>
      <c r="F9" s="6" t="s">
        <v>83</v>
      </c>
      <c r="G9" s="5" t="s">
        <v>17</v>
      </c>
      <c r="H9" s="7" t="s">
        <v>18</v>
      </c>
      <c r="I9" s="7" t="s">
        <v>18</v>
      </c>
      <c r="J9" s="7" t="s">
        <v>18</v>
      </c>
      <c r="K9" s="7" t="s">
        <v>18</v>
      </c>
      <c r="L9" s="6" t="s">
        <v>19</v>
      </c>
      <c r="M9" s="8">
        <v>43969</v>
      </c>
    </row>
    <row r="10" spans="1:13" ht="15.75" customHeight="1" x14ac:dyDescent="0.25">
      <c r="A10" s="4" t="s">
        <v>113</v>
      </c>
      <c r="B10" s="5" t="s">
        <v>114</v>
      </c>
      <c r="C10" s="5" t="s">
        <v>115</v>
      </c>
      <c r="D10" s="5" t="s">
        <v>116</v>
      </c>
      <c r="E10" s="6" t="s">
        <v>20</v>
      </c>
      <c r="F10" s="6" t="s">
        <v>21</v>
      </c>
      <c r="G10" s="5" t="s">
        <v>22</v>
      </c>
      <c r="H10" s="7" t="s">
        <v>23</v>
      </c>
      <c r="I10" s="7" t="s">
        <v>23</v>
      </c>
      <c r="J10" s="7" t="s">
        <v>23</v>
      </c>
      <c r="K10" s="7" t="s">
        <v>18</v>
      </c>
      <c r="L10" s="6" t="s">
        <v>24</v>
      </c>
      <c r="M10" s="8">
        <v>43969</v>
      </c>
    </row>
    <row r="11" spans="1:13" ht="15.75" customHeight="1" x14ac:dyDescent="0.25">
      <c r="A11" s="4" t="s">
        <v>117</v>
      </c>
      <c r="B11" s="5" t="s">
        <v>118</v>
      </c>
      <c r="C11" s="5" t="s">
        <v>119</v>
      </c>
      <c r="D11" s="5" t="s">
        <v>120</v>
      </c>
      <c r="E11" s="6" t="s">
        <v>20</v>
      </c>
      <c r="F11" s="6" t="s">
        <v>25</v>
      </c>
      <c r="G11" s="5" t="s">
        <v>17</v>
      </c>
      <c r="H11" s="7" t="s">
        <v>23</v>
      </c>
      <c r="I11" s="7" t="s">
        <v>18</v>
      </c>
      <c r="J11" s="7" t="s">
        <v>18</v>
      </c>
      <c r="K11" s="7" t="s">
        <v>23</v>
      </c>
      <c r="L11" s="6" t="s">
        <v>24</v>
      </c>
      <c r="M11" s="8">
        <v>43969</v>
      </c>
    </row>
    <row r="12" spans="1:13" ht="15.75" customHeight="1" x14ac:dyDescent="0.25">
      <c r="A12" s="4" t="s">
        <v>121</v>
      </c>
      <c r="B12" s="5" t="s">
        <v>122</v>
      </c>
      <c r="C12" s="5" t="s">
        <v>123</v>
      </c>
      <c r="D12" s="5" t="s">
        <v>124</v>
      </c>
      <c r="E12" s="6" t="s">
        <v>20</v>
      </c>
      <c r="F12" s="6" t="s">
        <v>30</v>
      </c>
      <c r="G12" s="5" t="s">
        <v>22</v>
      </c>
      <c r="H12" s="7" t="s">
        <v>18</v>
      </c>
      <c r="I12" s="7" t="s">
        <v>18</v>
      </c>
      <c r="J12" s="7" t="s">
        <v>23</v>
      </c>
      <c r="K12" s="7" t="s">
        <v>18</v>
      </c>
      <c r="L12" s="6" t="s">
        <v>24</v>
      </c>
      <c r="M12" s="8">
        <v>43969</v>
      </c>
    </row>
    <row r="13" spans="1:13" ht="15.75" customHeight="1" x14ac:dyDescent="0.25">
      <c r="A13" s="4" t="s">
        <v>125</v>
      </c>
      <c r="B13" s="5" t="s">
        <v>126</v>
      </c>
      <c r="C13" s="5" t="s">
        <v>127</v>
      </c>
      <c r="D13" s="5" t="s">
        <v>128</v>
      </c>
      <c r="E13" s="6" t="s">
        <v>16</v>
      </c>
      <c r="F13" s="6" t="s">
        <v>26</v>
      </c>
      <c r="G13" s="5" t="s">
        <v>22</v>
      </c>
      <c r="H13" s="7" t="s">
        <v>18</v>
      </c>
      <c r="I13" s="7" t="s">
        <v>18</v>
      </c>
      <c r="J13" s="7" t="s">
        <v>18</v>
      </c>
      <c r="K13" s="7" t="s">
        <v>23</v>
      </c>
      <c r="L13" s="6" t="s">
        <v>24</v>
      </c>
      <c r="M13" s="8">
        <v>43969</v>
      </c>
    </row>
    <row r="14" spans="1:13" ht="15.75" customHeight="1" x14ac:dyDescent="0.25">
      <c r="A14" s="4" t="s">
        <v>129</v>
      </c>
      <c r="B14" s="5" t="s">
        <v>130</v>
      </c>
      <c r="C14" s="5" t="s">
        <v>131</v>
      </c>
      <c r="D14" s="5" t="s">
        <v>132</v>
      </c>
      <c r="E14" s="6" t="s">
        <v>133</v>
      </c>
      <c r="F14" s="6" t="s">
        <v>134</v>
      </c>
      <c r="G14" s="5" t="s">
        <v>17</v>
      </c>
      <c r="H14" s="7" t="s">
        <v>23</v>
      </c>
      <c r="I14" s="7" t="s">
        <v>23</v>
      </c>
      <c r="J14" s="7" t="s">
        <v>18</v>
      </c>
      <c r="K14" s="7" t="s">
        <v>18</v>
      </c>
      <c r="L14" s="6" t="s">
        <v>19</v>
      </c>
      <c r="M14" s="8">
        <v>43969</v>
      </c>
    </row>
    <row r="15" spans="1:13" ht="15.75" customHeight="1" x14ac:dyDescent="0.25">
      <c r="A15" s="4" t="s">
        <v>135</v>
      </c>
      <c r="B15" s="5" t="s">
        <v>136</v>
      </c>
      <c r="C15" s="5" t="s">
        <v>137</v>
      </c>
      <c r="D15" s="5" t="s">
        <v>138</v>
      </c>
      <c r="E15" s="6" t="s">
        <v>20</v>
      </c>
      <c r="F15" s="6" t="s">
        <v>25</v>
      </c>
      <c r="G15" s="5" t="s">
        <v>22</v>
      </c>
      <c r="H15" s="7" t="s">
        <v>23</v>
      </c>
      <c r="I15" s="7" t="s">
        <v>23</v>
      </c>
      <c r="J15" s="7" t="s">
        <v>18</v>
      </c>
      <c r="K15" s="7" t="s">
        <v>18</v>
      </c>
      <c r="L15" s="6" t="s">
        <v>19</v>
      </c>
      <c r="M15" s="8">
        <v>43969</v>
      </c>
    </row>
    <row r="16" spans="1:13" ht="15.75" customHeight="1" x14ac:dyDescent="0.25">
      <c r="A16" s="4" t="s">
        <v>139</v>
      </c>
      <c r="B16" s="5" t="s">
        <v>140</v>
      </c>
      <c r="C16" s="5" t="s">
        <v>141</v>
      </c>
      <c r="D16" s="5" t="s">
        <v>142</v>
      </c>
      <c r="E16" s="6" t="s">
        <v>133</v>
      </c>
      <c r="F16" s="6" t="s">
        <v>143</v>
      </c>
      <c r="G16" s="5" t="s">
        <v>22</v>
      </c>
      <c r="H16" s="7" t="s">
        <v>23</v>
      </c>
      <c r="I16" s="7" t="s">
        <v>18</v>
      </c>
      <c r="J16" s="7" t="s">
        <v>18</v>
      </c>
      <c r="K16" s="7" t="s">
        <v>23</v>
      </c>
      <c r="L16" s="6" t="s">
        <v>19</v>
      </c>
      <c r="M16" s="8">
        <v>43969</v>
      </c>
    </row>
    <row r="17" spans="1:13" ht="15.75" customHeight="1" x14ac:dyDescent="0.25">
      <c r="A17" s="4" t="s">
        <v>144</v>
      </c>
      <c r="B17" s="5" t="s">
        <v>145</v>
      </c>
      <c r="C17" s="5" t="s">
        <v>146</v>
      </c>
      <c r="D17" s="5" t="s">
        <v>280</v>
      </c>
      <c r="E17" s="6" t="s">
        <v>20</v>
      </c>
      <c r="F17" s="6" t="s">
        <v>147</v>
      </c>
      <c r="G17" s="5" t="s">
        <v>22</v>
      </c>
      <c r="H17" s="7" t="s">
        <v>23</v>
      </c>
      <c r="I17" s="7" t="s">
        <v>23</v>
      </c>
      <c r="J17" s="7" t="s">
        <v>23</v>
      </c>
      <c r="K17" s="7" t="s">
        <v>18</v>
      </c>
      <c r="L17" s="6" t="s">
        <v>19</v>
      </c>
      <c r="M17" s="8">
        <v>43969</v>
      </c>
    </row>
    <row r="18" spans="1:13" ht="15.75" customHeight="1" x14ac:dyDescent="0.25">
      <c r="A18" s="4" t="s">
        <v>148</v>
      </c>
      <c r="B18" s="5" t="s">
        <v>149</v>
      </c>
      <c r="C18" s="5" t="s">
        <v>150</v>
      </c>
      <c r="D18" s="5" t="s">
        <v>151</v>
      </c>
      <c r="E18" s="6" t="s">
        <v>20</v>
      </c>
      <c r="F18" s="6" t="s">
        <v>27</v>
      </c>
      <c r="G18" s="5" t="s">
        <v>17</v>
      </c>
      <c r="H18" s="7" t="s">
        <v>23</v>
      </c>
      <c r="I18" s="7" t="s">
        <v>23</v>
      </c>
      <c r="J18" s="7" t="s">
        <v>23</v>
      </c>
      <c r="K18" s="7" t="s">
        <v>18</v>
      </c>
      <c r="L18" s="6" t="s">
        <v>24</v>
      </c>
      <c r="M18" s="8">
        <v>43969</v>
      </c>
    </row>
    <row r="19" spans="1:13" ht="15.75" customHeight="1" x14ac:dyDescent="0.25">
      <c r="A19" s="4" t="s">
        <v>152</v>
      </c>
      <c r="B19" s="5" t="s">
        <v>153</v>
      </c>
      <c r="C19" s="5" t="s">
        <v>154</v>
      </c>
      <c r="D19" s="5" t="s">
        <v>155</v>
      </c>
      <c r="E19" s="6" t="s">
        <v>20</v>
      </c>
      <c r="F19" s="6" t="s">
        <v>156</v>
      </c>
      <c r="G19" s="5" t="s">
        <v>17</v>
      </c>
      <c r="H19" s="7" t="s">
        <v>23</v>
      </c>
      <c r="I19" s="7" t="s">
        <v>23</v>
      </c>
      <c r="J19" s="7" t="s">
        <v>23</v>
      </c>
      <c r="K19" s="7" t="s">
        <v>18</v>
      </c>
      <c r="L19" s="6" t="s">
        <v>19</v>
      </c>
      <c r="M19" s="8">
        <v>43969</v>
      </c>
    </row>
    <row r="20" spans="1:13" ht="15.75" customHeight="1" x14ac:dyDescent="0.25">
      <c r="A20" s="4" t="s">
        <v>157</v>
      </c>
      <c r="B20" s="5" t="s">
        <v>158</v>
      </c>
      <c r="C20" s="5" t="s">
        <v>159</v>
      </c>
      <c r="D20" s="5" t="s">
        <v>151</v>
      </c>
      <c r="E20" s="6" t="s">
        <v>20</v>
      </c>
      <c r="F20" s="6" t="s">
        <v>156</v>
      </c>
      <c r="G20" s="5" t="s">
        <v>17</v>
      </c>
      <c r="H20" s="7" t="s">
        <v>23</v>
      </c>
      <c r="I20" s="7" t="s">
        <v>23</v>
      </c>
      <c r="J20" s="7" t="s">
        <v>23</v>
      </c>
      <c r="K20" s="7" t="s">
        <v>18</v>
      </c>
      <c r="L20" s="6" t="s">
        <v>19</v>
      </c>
      <c r="M20" s="8">
        <v>43969</v>
      </c>
    </row>
    <row r="21" spans="1:13" ht="15.75" customHeight="1" x14ac:dyDescent="0.25">
      <c r="A21" s="4" t="s">
        <v>160</v>
      </c>
      <c r="B21" s="5" t="s">
        <v>161</v>
      </c>
      <c r="C21" s="5" t="s">
        <v>162</v>
      </c>
      <c r="D21" s="5" t="s">
        <v>281</v>
      </c>
      <c r="E21" s="6" t="s">
        <v>20</v>
      </c>
      <c r="F21" s="6" t="s">
        <v>27</v>
      </c>
      <c r="G21" s="5" t="s">
        <v>22</v>
      </c>
      <c r="H21" s="7" t="s">
        <v>23</v>
      </c>
      <c r="I21" s="7" t="s">
        <v>23</v>
      </c>
      <c r="J21" s="7" t="s">
        <v>23</v>
      </c>
      <c r="K21" s="7" t="s">
        <v>18</v>
      </c>
      <c r="L21" s="6" t="s">
        <v>19</v>
      </c>
      <c r="M21" s="8">
        <v>43969</v>
      </c>
    </row>
    <row r="22" spans="1:13" ht="15.75" customHeight="1" x14ac:dyDescent="0.25">
      <c r="A22" s="4" t="s">
        <v>163</v>
      </c>
      <c r="B22" s="5" t="s">
        <v>164</v>
      </c>
      <c r="C22" s="5" t="s">
        <v>165</v>
      </c>
      <c r="D22" s="5" t="s">
        <v>166</v>
      </c>
      <c r="E22" s="6" t="s">
        <v>20</v>
      </c>
      <c r="F22" s="6" t="s">
        <v>147</v>
      </c>
      <c r="G22" s="5" t="s">
        <v>17</v>
      </c>
      <c r="H22" s="7" t="s">
        <v>23</v>
      </c>
      <c r="I22" s="7" t="s">
        <v>23</v>
      </c>
      <c r="J22" s="7" t="s">
        <v>23</v>
      </c>
      <c r="K22" s="7" t="s">
        <v>18</v>
      </c>
      <c r="L22" s="6" t="s">
        <v>24</v>
      </c>
      <c r="M22" s="8">
        <v>43969</v>
      </c>
    </row>
    <row r="23" spans="1:13" ht="15.75" customHeight="1" x14ac:dyDescent="0.25">
      <c r="A23" s="4" t="s">
        <v>167</v>
      </c>
      <c r="B23" s="5" t="s">
        <v>282</v>
      </c>
      <c r="C23" s="5" t="s">
        <v>168</v>
      </c>
      <c r="D23" s="5" t="s">
        <v>166</v>
      </c>
      <c r="E23" s="6" t="s">
        <v>20</v>
      </c>
      <c r="F23" s="6" t="s">
        <v>147</v>
      </c>
      <c r="G23" s="5" t="s">
        <v>17</v>
      </c>
      <c r="H23" s="7" t="s">
        <v>23</v>
      </c>
      <c r="I23" s="7" t="s">
        <v>23</v>
      </c>
      <c r="J23" s="7" t="s">
        <v>23</v>
      </c>
      <c r="K23" s="7" t="s">
        <v>18</v>
      </c>
      <c r="L23" s="6" t="s">
        <v>24</v>
      </c>
      <c r="M23" s="8">
        <v>43969</v>
      </c>
    </row>
    <row r="24" spans="1:13" ht="15.75" customHeight="1" x14ac:dyDescent="0.25">
      <c r="A24" s="4" t="s">
        <v>169</v>
      </c>
      <c r="B24" s="5" t="s">
        <v>170</v>
      </c>
      <c r="C24" s="5" t="s">
        <v>171</v>
      </c>
      <c r="D24" s="5" t="s">
        <v>166</v>
      </c>
      <c r="E24" s="6" t="s">
        <v>20</v>
      </c>
      <c r="F24" s="6" t="s">
        <v>147</v>
      </c>
      <c r="G24" s="5" t="s">
        <v>22</v>
      </c>
      <c r="H24" s="7" t="s">
        <v>18</v>
      </c>
      <c r="I24" s="7" t="s">
        <v>18</v>
      </c>
      <c r="J24" s="7" t="s">
        <v>23</v>
      </c>
      <c r="K24" s="7" t="s">
        <v>18</v>
      </c>
      <c r="L24" s="6" t="s">
        <v>24</v>
      </c>
      <c r="M24" s="8">
        <v>43969</v>
      </c>
    </row>
    <row r="25" spans="1:13" ht="15.75" customHeight="1" x14ac:dyDescent="0.25">
      <c r="A25" s="4" t="s">
        <v>172</v>
      </c>
      <c r="B25" s="5" t="s">
        <v>173</v>
      </c>
      <c r="C25" s="5" t="s">
        <v>174</v>
      </c>
      <c r="D25" s="5" t="s">
        <v>175</v>
      </c>
      <c r="E25" s="6" t="s">
        <v>133</v>
      </c>
      <c r="F25" s="6" t="s">
        <v>176</v>
      </c>
      <c r="G25" s="5" t="s">
        <v>17</v>
      </c>
      <c r="H25" s="7" t="s">
        <v>23</v>
      </c>
      <c r="I25" s="7" t="s">
        <v>23</v>
      </c>
      <c r="J25" s="7" t="s">
        <v>23</v>
      </c>
      <c r="K25" s="7" t="s">
        <v>18</v>
      </c>
      <c r="L25" s="6" t="s">
        <v>24</v>
      </c>
      <c r="M25" s="8">
        <v>43969</v>
      </c>
    </row>
    <row r="26" spans="1:13" ht="15.75" customHeight="1" x14ac:dyDescent="0.25">
      <c r="A26" s="4" t="s">
        <v>177</v>
      </c>
      <c r="B26" s="5" t="s">
        <v>178</v>
      </c>
      <c r="C26" s="5" t="s">
        <v>179</v>
      </c>
      <c r="D26" s="5" t="s">
        <v>180</v>
      </c>
      <c r="E26" s="6" t="s">
        <v>20</v>
      </c>
      <c r="F26" s="6" t="s">
        <v>30</v>
      </c>
      <c r="G26" s="5" t="s">
        <v>22</v>
      </c>
      <c r="H26" s="7" t="s">
        <v>23</v>
      </c>
      <c r="I26" s="7" t="s">
        <v>23</v>
      </c>
      <c r="J26" s="7" t="s">
        <v>23</v>
      </c>
      <c r="K26" s="7" t="s">
        <v>18</v>
      </c>
      <c r="L26" s="6" t="s">
        <v>19</v>
      </c>
      <c r="M26" s="8">
        <v>43969</v>
      </c>
    </row>
    <row r="27" spans="1:13" ht="15.75" customHeight="1" x14ac:dyDescent="0.25">
      <c r="A27" s="4" t="s">
        <v>181</v>
      </c>
      <c r="B27" s="5" t="s">
        <v>182</v>
      </c>
      <c r="C27" s="5" t="s">
        <v>183</v>
      </c>
      <c r="D27" s="5" t="s">
        <v>184</v>
      </c>
      <c r="E27" s="6" t="s">
        <v>133</v>
      </c>
      <c r="F27" s="6" t="s">
        <v>176</v>
      </c>
      <c r="G27" s="5" t="s">
        <v>17</v>
      </c>
      <c r="H27" s="7" t="s">
        <v>23</v>
      </c>
      <c r="I27" s="7" t="s">
        <v>23</v>
      </c>
      <c r="J27" s="7" t="s">
        <v>23</v>
      </c>
      <c r="K27" s="7" t="s">
        <v>18</v>
      </c>
      <c r="L27" s="6" t="s">
        <v>19</v>
      </c>
      <c r="M27" s="8">
        <v>43969</v>
      </c>
    </row>
    <row r="28" spans="1:13" ht="15.75" customHeight="1" x14ac:dyDescent="0.25">
      <c r="A28" s="4" t="s">
        <v>185</v>
      </c>
      <c r="B28" s="5" t="s">
        <v>186</v>
      </c>
      <c r="C28" s="5" t="s">
        <v>187</v>
      </c>
      <c r="D28" s="5" t="s">
        <v>188</v>
      </c>
      <c r="E28" s="6" t="s">
        <v>20</v>
      </c>
      <c r="F28" s="6" t="s">
        <v>147</v>
      </c>
      <c r="G28" s="5" t="s">
        <v>22</v>
      </c>
      <c r="H28" s="7" t="s">
        <v>18</v>
      </c>
      <c r="I28" s="7" t="s">
        <v>18</v>
      </c>
      <c r="J28" s="7" t="s">
        <v>18</v>
      </c>
      <c r="K28" s="7" t="s">
        <v>18</v>
      </c>
      <c r="L28" s="6" t="s">
        <v>19</v>
      </c>
      <c r="M28" s="8">
        <v>43969</v>
      </c>
    </row>
    <row r="29" spans="1:13" ht="15.75" customHeight="1" x14ac:dyDescent="0.25">
      <c r="A29" s="4" t="s">
        <v>189</v>
      </c>
      <c r="B29" s="5" t="s">
        <v>190</v>
      </c>
      <c r="C29" s="5" t="s">
        <v>191</v>
      </c>
      <c r="D29" s="5" t="s">
        <v>192</v>
      </c>
      <c r="E29" s="6" t="s">
        <v>20</v>
      </c>
      <c r="F29" s="6" t="s">
        <v>147</v>
      </c>
      <c r="G29" s="5" t="s">
        <v>22</v>
      </c>
      <c r="H29" s="7" t="s">
        <v>23</v>
      </c>
      <c r="I29" s="7" t="s">
        <v>23</v>
      </c>
      <c r="J29" s="7" t="s">
        <v>23</v>
      </c>
      <c r="K29" s="7" t="s">
        <v>18</v>
      </c>
      <c r="L29" s="6" t="s">
        <v>19</v>
      </c>
      <c r="M29" s="8">
        <v>43969</v>
      </c>
    </row>
    <row r="30" spans="1:13" ht="15.75" customHeight="1" x14ac:dyDescent="0.25">
      <c r="A30" s="4" t="s">
        <v>193</v>
      </c>
      <c r="B30" s="5" t="s">
        <v>194</v>
      </c>
      <c r="C30" s="5" t="s">
        <v>195</v>
      </c>
      <c r="D30" s="5" t="s">
        <v>196</v>
      </c>
      <c r="E30" s="6" t="s">
        <v>16</v>
      </c>
      <c r="F30" s="6" t="s">
        <v>28</v>
      </c>
      <c r="G30" s="5" t="s">
        <v>22</v>
      </c>
      <c r="H30" s="7" t="s">
        <v>23</v>
      </c>
      <c r="I30" s="7" t="s">
        <v>18</v>
      </c>
      <c r="J30" s="7" t="s">
        <v>18</v>
      </c>
      <c r="K30" s="7" t="s">
        <v>23</v>
      </c>
      <c r="L30" s="6" t="s">
        <v>19</v>
      </c>
      <c r="M30" s="8">
        <v>43969</v>
      </c>
    </row>
    <row r="31" spans="1:13" ht="15.75" customHeight="1" x14ac:dyDescent="0.25">
      <c r="A31" s="4" t="s">
        <v>197</v>
      </c>
      <c r="B31" s="5" t="s">
        <v>198</v>
      </c>
      <c r="C31" s="5" t="s">
        <v>199</v>
      </c>
      <c r="D31" s="5" t="s">
        <v>200</v>
      </c>
      <c r="E31" s="6" t="s">
        <v>20</v>
      </c>
      <c r="F31" s="6" t="s">
        <v>147</v>
      </c>
      <c r="G31" s="5" t="s">
        <v>17</v>
      </c>
      <c r="H31" s="7" t="s">
        <v>23</v>
      </c>
      <c r="I31" s="7" t="s">
        <v>23</v>
      </c>
      <c r="J31" s="7" t="s">
        <v>23</v>
      </c>
      <c r="K31" s="7" t="s">
        <v>18</v>
      </c>
      <c r="L31" s="6" t="s">
        <v>24</v>
      </c>
      <c r="M31" s="8">
        <v>43969</v>
      </c>
    </row>
    <row r="32" spans="1:13" ht="15.75" customHeight="1" x14ac:dyDescent="0.25">
      <c r="A32" s="4" t="s">
        <v>201</v>
      </c>
      <c r="B32" s="5" t="s">
        <v>202</v>
      </c>
      <c r="C32" s="5" t="s">
        <v>203</v>
      </c>
      <c r="D32" s="5" t="s">
        <v>204</v>
      </c>
      <c r="E32" s="6" t="s">
        <v>20</v>
      </c>
      <c r="F32" s="6" t="s">
        <v>147</v>
      </c>
      <c r="G32" s="5" t="s">
        <v>17</v>
      </c>
      <c r="H32" s="7" t="s">
        <v>23</v>
      </c>
      <c r="I32" s="7" t="s">
        <v>23</v>
      </c>
      <c r="J32" s="7" t="s">
        <v>23</v>
      </c>
      <c r="K32" s="7" t="s">
        <v>18</v>
      </c>
      <c r="L32" s="6" t="s">
        <v>24</v>
      </c>
      <c r="M32" s="8">
        <v>43969</v>
      </c>
    </row>
    <row r="33" spans="1:13" ht="15.75" customHeight="1" x14ac:dyDescent="0.25">
      <c r="A33" s="4" t="s">
        <v>205</v>
      </c>
      <c r="B33" s="5" t="s">
        <v>206</v>
      </c>
      <c r="C33" s="5" t="s">
        <v>207</v>
      </c>
      <c r="D33" s="5" t="s">
        <v>208</v>
      </c>
      <c r="E33" s="6" t="s">
        <v>20</v>
      </c>
      <c r="F33" s="6" t="s">
        <v>147</v>
      </c>
      <c r="G33" s="5" t="s">
        <v>17</v>
      </c>
      <c r="H33" s="7" t="s">
        <v>23</v>
      </c>
      <c r="I33" s="7" t="s">
        <v>23</v>
      </c>
      <c r="J33" s="7" t="s">
        <v>23</v>
      </c>
      <c r="K33" s="7" t="s">
        <v>18</v>
      </c>
      <c r="L33" s="6" t="s">
        <v>19</v>
      </c>
      <c r="M33" s="8">
        <v>43969</v>
      </c>
    </row>
    <row r="34" spans="1:13" ht="15.75" customHeight="1" x14ac:dyDescent="0.25">
      <c r="A34" s="4" t="s">
        <v>209</v>
      </c>
      <c r="B34" s="5" t="s">
        <v>210</v>
      </c>
      <c r="C34" s="5" t="s">
        <v>211</v>
      </c>
      <c r="D34" s="5" t="s">
        <v>283</v>
      </c>
      <c r="E34" s="6" t="s">
        <v>133</v>
      </c>
      <c r="F34" s="6" t="s">
        <v>176</v>
      </c>
      <c r="G34" s="5" t="s">
        <v>17</v>
      </c>
      <c r="H34" s="7" t="s">
        <v>23</v>
      </c>
      <c r="I34" s="7" t="s">
        <v>23</v>
      </c>
      <c r="J34" s="7" t="s">
        <v>23</v>
      </c>
      <c r="K34" s="7" t="s">
        <v>18</v>
      </c>
      <c r="L34" s="6" t="s">
        <v>19</v>
      </c>
      <c r="M34" s="8">
        <v>43969</v>
      </c>
    </row>
    <row r="35" spans="1:13" ht="15.75" customHeight="1" x14ac:dyDescent="0.25">
      <c r="A35" s="4" t="s">
        <v>212</v>
      </c>
      <c r="B35" s="5" t="s">
        <v>213</v>
      </c>
      <c r="C35" s="5" t="s">
        <v>284</v>
      </c>
      <c r="D35" s="5" t="s">
        <v>214</v>
      </c>
      <c r="E35" s="6" t="s">
        <v>20</v>
      </c>
      <c r="F35" s="6" t="s">
        <v>147</v>
      </c>
      <c r="G35" s="5" t="s">
        <v>17</v>
      </c>
      <c r="H35" s="7" t="s">
        <v>23</v>
      </c>
      <c r="I35" s="7" t="s">
        <v>23</v>
      </c>
      <c r="J35" s="7" t="s">
        <v>23</v>
      </c>
      <c r="K35" s="7" t="s">
        <v>18</v>
      </c>
      <c r="L35" s="6" t="s">
        <v>19</v>
      </c>
      <c r="M35" s="8">
        <v>43969</v>
      </c>
    </row>
    <row r="36" spans="1:13" ht="15.75" customHeight="1" x14ac:dyDescent="0.25">
      <c r="A36" s="4" t="s">
        <v>215</v>
      </c>
      <c r="B36" s="5" t="s">
        <v>216</v>
      </c>
      <c r="C36" s="5" t="s">
        <v>217</v>
      </c>
      <c r="D36" s="5" t="s">
        <v>218</v>
      </c>
      <c r="E36" s="6" t="s">
        <v>133</v>
      </c>
      <c r="F36" s="6" t="s">
        <v>176</v>
      </c>
      <c r="G36" s="5" t="s">
        <v>17</v>
      </c>
      <c r="H36" s="7" t="s">
        <v>23</v>
      </c>
      <c r="I36" s="7" t="s">
        <v>23</v>
      </c>
      <c r="J36" s="7" t="s">
        <v>23</v>
      </c>
      <c r="K36" s="7" t="s">
        <v>18</v>
      </c>
      <c r="L36" s="6" t="s">
        <v>19</v>
      </c>
      <c r="M36" s="8">
        <v>43969</v>
      </c>
    </row>
    <row r="37" spans="1:13" ht="15.75" customHeight="1" x14ac:dyDescent="0.25">
      <c r="A37" s="4" t="s">
        <v>219</v>
      </c>
      <c r="B37" s="5" t="s">
        <v>220</v>
      </c>
      <c r="C37" s="5" t="s">
        <v>221</v>
      </c>
      <c r="D37" s="5" t="s">
        <v>222</v>
      </c>
      <c r="E37" s="6" t="s">
        <v>133</v>
      </c>
      <c r="F37" s="6" t="s">
        <v>176</v>
      </c>
      <c r="G37" s="5" t="s">
        <v>17</v>
      </c>
      <c r="H37" s="7" t="s">
        <v>23</v>
      </c>
      <c r="I37" s="7" t="s">
        <v>23</v>
      </c>
      <c r="J37" s="7" t="s">
        <v>23</v>
      </c>
      <c r="K37" s="7" t="s">
        <v>18</v>
      </c>
      <c r="L37" s="6" t="s">
        <v>24</v>
      </c>
      <c r="M37" s="8">
        <v>43969</v>
      </c>
    </row>
    <row r="38" spans="1:13" ht="15.75" customHeight="1" x14ac:dyDescent="0.25">
      <c r="A38" s="4" t="s">
        <v>223</v>
      </c>
      <c r="B38" s="5" t="s">
        <v>224</v>
      </c>
      <c r="C38" s="5" t="s">
        <v>225</v>
      </c>
      <c r="D38" s="5" t="s">
        <v>285</v>
      </c>
      <c r="E38" s="6" t="s">
        <v>133</v>
      </c>
      <c r="F38" s="6" t="s">
        <v>176</v>
      </c>
      <c r="G38" s="5" t="s">
        <v>17</v>
      </c>
      <c r="H38" s="7" t="s">
        <v>23</v>
      </c>
      <c r="I38" s="7" t="s">
        <v>23</v>
      </c>
      <c r="J38" s="7" t="s">
        <v>23</v>
      </c>
      <c r="K38" s="7" t="s">
        <v>18</v>
      </c>
      <c r="L38" s="6" t="s">
        <v>24</v>
      </c>
      <c r="M38" s="8">
        <v>43969</v>
      </c>
    </row>
    <row r="39" spans="1:13" ht="15.75" customHeight="1" x14ac:dyDescent="0.25">
      <c r="A39" s="4" t="s">
        <v>226</v>
      </c>
      <c r="B39" s="5" t="s">
        <v>227</v>
      </c>
      <c r="C39" s="5" t="s">
        <v>228</v>
      </c>
      <c r="D39" s="5" t="s">
        <v>229</v>
      </c>
      <c r="E39" s="6" t="s">
        <v>20</v>
      </c>
      <c r="F39" s="6" t="s">
        <v>27</v>
      </c>
      <c r="G39" s="5" t="s">
        <v>22</v>
      </c>
      <c r="H39" s="7" t="s">
        <v>23</v>
      </c>
      <c r="I39" s="7" t="s">
        <v>23</v>
      </c>
      <c r="J39" s="7" t="s">
        <v>23</v>
      </c>
      <c r="K39" s="7" t="s">
        <v>18</v>
      </c>
      <c r="L39" s="6" t="s">
        <v>19</v>
      </c>
      <c r="M39" s="8">
        <v>43969</v>
      </c>
    </row>
    <row r="40" spans="1:13" ht="15.75" customHeight="1" x14ac:dyDescent="0.25">
      <c r="A40" s="4" t="s">
        <v>230</v>
      </c>
      <c r="B40" s="5" t="s">
        <v>231</v>
      </c>
      <c r="C40" s="5" t="s">
        <v>232</v>
      </c>
      <c r="D40" s="5" t="s">
        <v>233</v>
      </c>
      <c r="E40" s="6" t="s">
        <v>20</v>
      </c>
      <c r="F40" s="6" t="s">
        <v>27</v>
      </c>
      <c r="G40" s="5" t="s">
        <v>22</v>
      </c>
      <c r="H40" s="7" t="s">
        <v>18</v>
      </c>
      <c r="I40" s="7" t="s">
        <v>18</v>
      </c>
      <c r="J40" s="7" t="s">
        <v>18</v>
      </c>
      <c r="K40" s="7" t="s">
        <v>18</v>
      </c>
      <c r="L40" s="6" t="s">
        <v>19</v>
      </c>
      <c r="M40" s="8">
        <v>43969</v>
      </c>
    </row>
    <row r="41" spans="1:13" ht="15.75" customHeight="1" x14ac:dyDescent="0.25">
      <c r="A41" s="4" t="s">
        <v>234</v>
      </c>
      <c r="B41" s="5" t="s">
        <v>235</v>
      </c>
      <c r="C41" s="5" t="s">
        <v>236</v>
      </c>
      <c r="D41" s="5" t="s">
        <v>237</v>
      </c>
      <c r="E41" s="6" t="s">
        <v>133</v>
      </c>
      <c r="F41" s="6" t="s">
        <v>176</v>
      </c>
      <c r="G41" s="5" t="s">
        <v>22</v>
      </c>
      <c r="H41" s="7" t="s">
        <v>18</v>
      </c>
      <c r="I41" s="7" t="s">
        <v>18</v>
      </c>
      <c r="J41" s="7" t="s">
        <v>18</v>
      </c>
      <c r="K41" s="7" t="s">
        <v>18</v>
      </c>
      <c r="L41" s="6" t="s">
        <v>19</v>
      </c>
      <c r="M41" s="8">
        <v>43969</v>
      </c>
    </row>
    <row r="42" spans="1:13" ht="15.75" customHeight="1" x14ac:dyDescent="0.25">
      <c r="A42" s="4" t="s">
        <v>238</v>
      </c>
      <c r="B42" s="5" t="s">
        <v>239</v>
      </c>
      <c r="C42" s="5" t="s">
        <v>240</v>
      </c>
      <c r="D42" s="5" t="s">
        <v>241</v>
      </c>
      <c r="E42" s="6" t="s">
        <v>16</v>
      </c>
      <c r="F42" s="6" t="s">
        <v>26</v>
      </c>
      <c r="G42" s="5" t="s">
        <v>22</v>
      </c>
      <c r="H42" s="7" t="s">
        <v>18</v>
      </c>
      <c r="I42" s="7" t="s">
        <v>18</v>
      </c>
      <c r="J42" s="7" t="s">
        <v>18</v>
      </c>
      <c r="K42" s="7" t="s">
        <v>18</v>
      </c>
      <c r="L42" s="6" t="s">
        <v>19</v>
      </c>
      <c r="M42" s="8">
        <v>43969</v>
      </c>
    </row>
  </sheetData>
  <mergeCells count="1">
    <mergeCell ref="H4:K4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47E1-01F2-4424-AFCF-1FBA13D90362}">
  <dimension ref="A3:H10"/>
  <sheetViews>
    <sheetView zoomScale="280" zoomScaleNormal="280" workbookViewId="0">
      <selection activeCell="H8" sqref="H8"/>
    </sheetView>
  </sheetViews>
  <sheetFormatPr baseColWidth="10" defaultColWidth="11.42578125" defaultRowHeight="15" x14ac:dyDescent="0.25"/>
  <cols>
    <col min="1" max="1" width="16.85546875" bestFit="1" customWidth="1"/>
    <col min="2" max="2" width="10.28515625" bestFit="1" customWidth="1"/>
    <col min="3" max="3" width="3.5703125" customWidth="1"/>
    <col min="6" max="6" width="3.85546875" customWidth="1"/>
    <col min="7" max="7" width="12" customWidth="1"/>
  </cols>
  <sheetData>
    <row r="3" spans="1:8" x14ac:dyDescent="0.25">
      <c r="A3" s="79" t="s">
        <v>31</v>
      </c>
      <c r="B3" s="79"/>
      <c r="D3" s="79" t="s">
        <v>32</v>
      </c>
      <c r="E3" s="79"/>
      <c r="G3" s="79" t="s">
        <v>33</v>
      </c>
      <c r="H3" s="79"/>
    </row>
    <row r="5" spans="1:8" x14ac:dyDescent="0.25">
      <c r="A5" s="1" t="s">
        <v>34</v>
      </c>
      <c r="B5" s="1" t="s">
        <v>35</v>
      </c>
      <c r="D5" s="1" t="s">
        <v>15</v>
      </c>
      <c r="E5" s="1" t="s">
        <v>35</v>
      </c>
      <c r="G5" s="1" t="s">
        <v>36</v>
      </c>
      <c r="H5" s="1" t="s">
        <v>35</v>
      </c>
    </row>
    <row r="6" spans="1:8" x14ac:dyDescent="0.25">
      <c r="A6" t="s">
        <v>37</v>
      </c>
      <c r="B6" s="40">
        <v>0.9</v>
      </c>
      <c r="D6" t="s">
        <v>38</v>
      </c>
      <c r="E6" s="12">
        <v>0.8</v>
      </c>
      <c r="G6" t="s">
        <v>11</v>
      </c>
      <c r="H6" s="40">
        <v>0</v>
      </c>
    </row>
    <row r="7" spans="1:8" x14ac:dyDescent="0.25">
      <c r="A7" t="s">
        <v>39</v>
      </c>
      <c r="B7" s="40">
        <v>0.7</v>
      </c>
      <c r="D7" t="s">
        <v>40</v>
      </c>
      <c r="E7" s="12">
        <v>0.4</v>
      </c>
      <c r="G7" t="s">
        <v>12</v>
      </c>
      <c r="H7" s="40">
        <v>0</v>
      </c>
    </row>
    <row r="8" spans="1:8" x14ac:dyDescent="0.25">
      <c r="A8" t="s">
        <v>41</v>
      </c>
      <c r="B8" s="40">
        <v>0.5</v>
      </c>
      <c r="D8" t="s">
        <v>42</v>
      </c>
      <c r="E8" s="12">
        <v>0.2</v>
      </c>
      <c r="G8" t="s">
        <v>13</v>
      </c>
      <c r="H8" s="40">
        <v>0.5</v>
      </c>
    </row>
    <row r="9" spans="1:8" x14ac:dyDescent="0.25">
      <c r="A9" t="s">
        <v>43</v>
      </c>
      <c r="B9" s="40">
        <v>0.3</v>
      </c>
      <c r="D9" t="s">
        <v>44</v>
      </c>
      <c r="E9" s="12">
        <v>0.1</v>
      </c>
      <c r="G9" t="s">
        <v>14</v>
      </c>
      <c r="H9" s="40">
        <v>0.5</v>
      </c>
    </row>
    <row r="10" spans="1:8" x14ac:dyDescent="0.25">
      <c r="A10" t="s">
        <v>45</v>
      </c>
      <c r="B10" s="40">
        <v>0.1</v>
      </c>
      <c r="D10" t="s">
        <v>46</v>
      </c>
      <c r="E10" s="12">
        <v>0.05</v>
      </c>
    </row>
  </sheetData>
  <mergeCells count="3">
    <mergeCell ref="A3:B3"/>
    <mergeCell ref="D3:E3"/>
    <mergeCell ref="G3:H3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BE33-E6A3-487B-BA28-7048EBD9F506}">
  <dimension ref="A4:S42"/>
  <sheetViews>
    <sheetView zoomScale="130" zoomScaleNormal="130" workbookViewId="0"/>
  </sheetViews>
  <sheetFormatPr baseColWidth="10" defaultColWidth="11.42578125" defaultRowHeight="15" x14ac:dyDescent="0.25"/>
  <cols>
    <col min="2" max="2" width="44.140625" customWidth="1"/>
    <col min="3" max="3" width="12.85546875" customWidth="1"/>
    <col min="4" max="4" width="17.28515625" hidden="1" customWidth="1"/>
    <col min="6" max="6" width="12.42578125" customWidth="1"/>
    <col min="9" max="9" width="13" hidden="1" customWidth="1"/>
    <col min="10" max="10" width="16.85546875" hidden="1" customWidth="1"/>
    <col min="11" max="11" width="11.85546875" hidden="1" customWidth="1"/>
    <col min="12" max="12" width="12.5703125" hidden="1" customWidth="1"/>
    <col min="13" max="13" width="12.42578125" customWidth="1"/>
    <col min="14" max="14" width="13" customWidth="1"/>
    <col min="15" max="15" width="13.28515625" customWidth="1"/>
    <col min="16" max="16" width="11.5703125" customWidth="1"/>
    <col min="17" max="17" width="7.85546875" customWidth="1"/>
    <col min="18" max="18" width="12.7109375" customWidth="1"/>
    <col min="19" max="19" width="12.28515625" bestFit="1" customWidth="1"/>
  </cols>
  <sheetData>
    <row r="4" spans="1:19" x14ac:dyDescent="0.25">
      <c r="A4" s="1"/>
      <c r="B4" s="1"/>
      <c r="C4" s="1"/>
      <c r="D4" s="1"/>
      <c r="E4" s="1" t="s">
        <v>15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45" x14ac:dyDescent="0.25">
      <c r="A5" s="1" t="s">
        <v>6</v>
      </c>
      <c r="B5" s="13" t="s">
        <v>7</v>
      </c>
      <c r="C5" s="1" t="s">
        <v>34</v>
      </c>
      <c r="D5" s="1" t="s">
        <v>289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290</v>
      </c>
      <c r="J5" s="1" t="s">
        <v>291</v>
      </c>
      <c r="K5" s="1" t="s">
        <v>292</v>
      </c>
      <c r="L5" s="1" t="s">
        <v>293</v>
      </c>
      <c r="M5" s="16" t="s">
        <v>47</v>
      </c>
      <c r="N5" s="16" t="s">
        <v>48</v>
      </c>
      <c r="O5" s="16" t="s">
        <v>49</v>
      </c>
      <c r="P5" s="16" t="s">
        <v>50</v>
      </c>
      <c r="Q5" s="18" t="s">
        <v>51</v>
      </c>
      <c r="R5" s="1" t="s">
        <v>52</v>
      </c>
      <c r="S5" s="1" t="s">
        <v>288</v>
      </c>
    </row>
    <row r="6" spans="1:19" ht="30" x14ac:dyDescent="0.25">
      <c r="A6" s="4" t="s">
        <v>98</v>
      </c>
      <c r="B6" s="3" t="str">
        <f>INDEX(listaRiesgos[],MATCH(matriz[[#This Row],[ID]],listaRiesgos[ID],0),2)</f>
        <v>Personal asignado a cada proyecto   podría ser insuficiente</v>
      </c>
      <c r="C6" s="14" t="s">
        <v>41</v>
      </c>
      <c r="D6" s="11">
        <f>IF(ISBLANK(matriz[[#This Row],[Probabilidad]]),0,INDEX(escalaProbabilidad[],MATCH(matriz[[#This Row],[Probabilidad]],escalaProbabilidad[Probabilidad],0),2))</f>
        <v>0.5</v>
      </c>
      <c r="E6" s="14" t="s">
        <v>40</v>
      </c>
      <c r="F6" s="14" t="s">
        <v>40</v>
      </c>
      <c r="G6" s="14" t="s">
        <v>42</v>
      </c>
      <c r="H6" s="14" t="s">
        <v>42</v>
      </c>
      <c r="I6" s="15">
        <f>IF(OR(ISBLANK(matriz[[#This Row],[Alcance]]),matriz[[#This Row],[Alcance]]="-"),0,INDEX(escalaImpacto[],MATCH(matriz[[#This Row],[Alcance]],escalaImpacto[Impacto],0),2))</f>
        <v>0.4</v>
      </c>
      <c r="J6" s="15">
        <f>IF(OR(ISBLANK(matriz[[#This Row],[Cronograma]]),matriz[[#This Row],[Cronograma]]="-"),0,INDEX(escalaImpacto[],MATCH(matriz[[#This Row],[Cronograma]],escalaImpacto[Impacto],0),2))</f>
        <v>0.4</v>
      </c>
      <c r="K6" s="15">
        <f>IF(OR(ISBLANK(matriz[[#This Row],[Costos]]),matriz[[#This Row],[Costos]]="-"),0,INDEX(escalaImpacto[],MATCH(matriz[[#This Row],[Costos]],escalaImpacto[Impacto],0),2))</f>
        <v>0.2</v>
      </c>
      <c r="L6" s="15">
        <f>IF(OR(ISBLANK(matriz[[#This Row],[Calidad]]),matriz[[#This Row],[Calidad]]="-"),0,INDEX(escalaImpacto[],MATCH(matriz[[#This Row],[Calidad]],escalaImpacto[Impacto],0),2))</f>
        <v>0.2</v>
      </c>
      <c r="M6" s="17">
        <f>(matriz[[#This Row],[valor probabilidad]]*matriz[[#This Row],[valor alcance]])</f>
        <v>0.2</v>
      </c>
      <c r="N6" s="17">
        <f>(matriz[[#This Row],[valor probabilidad]]*matriz[[#This Row],[valor cronograma]])</f>
        <v>0.2</v>
      </c>
      <c r="O6" s="17">
        <f>(matriz[[#This Row],[valor probabilidad]]*matriz[[#This Row],[valor costos]])</f>
        <v>0.1</v>
      </c>
      <c r="P6" s="17">
        <f>(matriz[[#This Row],[valor probabilidad]]*matriz[[#This Row],[valor calidad]])</f>
        <v>0.1</v>
      </c>
      <c r="Q6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0.5</v>
      </c>
      <c r="R6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Alta</v>
      </c>
      <c r="S6" t="str">
        <f>INDEX(listaRiesgos[],MATCH(matriz[[#This Row],[ID]],listaRiesgos[ID],0),7)</f>
        <v>Amenaza</v>
      </c>
    </row>
    <row r="7" spans="1:19" ht="30" x14ac:dyDescent="0.25">
      <c r="A7" s="4" t="s">
        <v>109</v>
      </c>
      <c r="B7" s="3" t="str">
        <f>INDEX(listaRiesgos[],MATCH(matriz[[#This Row],[ID]],listaRiesgos[ID],0),2)</f>
        <v>Control de cambios podría no ser gestionado adecuadamente</v>
      </c>
      <c r="C7" s="14" t="s">
        <v>41</v>
      </c>
      <c r="D7" s="11">
        <f>IF(ISBLANK(matriz[[#This Row],[Probabilidad]]),0,INDEX(escalaProbabilidad[],MATCH(matriz[[#This Row],[Probabilidad]],escalaProbabilidad[Probabilidad],0),2))</f>
        <v>0.5</v>
      </c>
      <c r="E7" s="14" t="s">
        <v>40</v>
      </c>
      <c r="F7" s="14" t="s">
        <v>42</v>
      </c>
      <c r="G7" s="14" t="s">
        <v>44</v>
      </c>
      <c r="H7" s="14" t="s">
        <v>44</v>
      </c>
      <c r="I7" s="15">
        <f>IF(OR(ISBLANK(matriz[[#This Row],[Alcance]]),matriz[[#This Row],[Alcance]]="-"),0,INDEX(escalaImpacto[],MATCH(matriz[[#This Row],[Alcance]],escalaImpacto[Impacto],0),2))</f>
        <v>0.4</v>
      </c>
      <c r="J7" s="15">
        <f>IF(OR(ISBLANK(matriz[[#This Row],[Cronograma]]),matriz[[#This Row],[Cronograma]]="-"),0,INDEX(escalaImpacto[],MATCH(matriz[[#This Row],[Cronograma]],escalaImpacto[Impacto],0),2))</f>
        <v>0.2</v>
      </c>
      <c r="K7" s="15">
        <f>IF(OR(ISBLANK(matriz[[#This Row],[Costos]]),matriz[[#This Row],[Costos]]="-"),0,INDEX(escalaImpacto[],MATCH(matriz[[#This Row],[Costos]],escalaImpacto[Impacto],0),2))</f>
        <v>0.1</v>
      </c>
      <c r="L7" s="15">
        <f>IF(OR(ISBLANK(matriz[[#This Row],[Calidad]]),matriz[[#This Row],[Calidad]]="-"),0,INDEX(escalaImpacto[],MATCH(matriz[[#This Row],[Calidad]],escalaImpacto[Impacto],0),2))</f>
        <v>0.1</v>
      </c>
      <c r="M7" s="17">
        <f>(matriz[[#This Row],[valor probabilidad]]*matriz[[#This Row],[valor alcance]])</f>
        <v>0.2</v>
      </c>
      <c r="N7" s="17">
        <f>(matriz[[#This Row],[valor probabilidad]]*matriz[[#This Row],[valor cronograma]])</f>
        <v>0.1</v>
      </c>
      <c r="O7" s="17">
        <f>(matriz[[#This Row],[valor probabilidad]]*matriz[[#This Row],[valor costos]])</f>
        <v>0.05</v>
      </c>
      <c r="P7" s="17">
        <f>(matriz[[#This Row],[valor probabilidad]]*matriz[[#This Row],[valor calidad]])</f>
        <v>0.05</v>
      </c>
      <c r="Q7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0.35</v>
      </c>
      <c r="R7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Alta</v>
      </c>
      <c r="S7" t="str">
        <f>INDEX(listaRiesgos[],MATCH(matriz[[#This Row],[ID]],listaRiesgos[ID],0),7)</f>
        <v>Amenaza</v>
      </c>
    </row>
    <row r="8" spans="1:19" ht="30" x14ac:dyDescent="0.25">
      <c r="A8" s="4" t="s">
        <v>96</v>
      </c>
      <c r="B8" s="3" t="str">
        <f>INDEX(listaRiesgos[],MATCH(matriz[[#This Row],[ID]],listaRiesgos[ID],0),2)</f>
        <v>Los plazos de entrega de los proyectos podrían ser muy acotados</v>
      </c>
      <c r="C8" s="14" t="s">
        <v>43</v>
      </c>
      <c r="D8" s="11">
        <f>IF(ISBLANK(matriz[[#This Row],[Probabilidad]]),0,INDEX(escalaProbabilidad[],MATCH(matriz[[#This Row],[Probabilidad]],escalaProbabilidad[Probabilidad],0),2))</f>
        <v>0.3</v>
      </c>
      <c r="E8" s="14" t="s">
        <v>40</v>
      </c>
      <c r="F8" s="14" t="s">
        <v>40</v>
      </c>
      <c r="G8" s="14" t="s">
        <v>40</v>
      </c>
      <c r="H8" s="14" t="s">
        <v>23</v>
      </c>
      <c r="I8" s="15">
        <f>IF(OR(ISBLANK(matriz[[#This Row],[Alcance]]),matriz[[#This Row],[Alcance]]="-"),0,INDEX(escalaImpacto[],MATCH(matriz[[#This Row],[Alcance]],escalaImpacto[Impacto],0),2))</f>
        <v>0.4</v>
      </c>
      <c r="J8" s="15">
        <f>IF(OR(ISBLANK(matriz[[#This Row],[Cronograma]]),matriz[[#This Row],[Cronograma]]="-"),0,INDEX(escalaImpacto[],MATCH(matriz[[#This Row],[Cronograma]],escalaImpacto[Impacto],0),2))</f>
        <v>0.4</v>
      </c>
      <c r="K8" s="15">
        <f>IF(OR(ISBLANK(matriz[[#This Row],[Costos]]),matriz[[#This Row],[Costos]]="-"),0,INDEX(escalaImpacto[],MATCH(matriz[[#This Row],[Costos]],escalaImpacto[Impacto],0),2))</f>
        <v>0.4</v>
      </c>
      <c r="L8" s="15">
        <f>IF(OR(ISBLANK(matriz[[#This Row],[Calidad]]),matriz[[#This Row],[Calidad]]="-"),0,INDEX(escalaImpacto[],MATCH(matriz[[#This Row],[Calidad]],escalaImpacto[Impacto],0),2))</f>
        <v>0</v>
      </c>
      <c r="M8" s="17">
        <f>(matriz[[#This Row],[valor probabilidad]]*matriz[[#This Row],[valor alcance]])</f>
        <v>0.12</v>
      </c>
      <c r="N8" s="17">
        <f>(matriz[[#This Row],[valor probabilidad]]*matriz[[#This Row],[valor cronograma]])</f>
        <v>0.12</v>
      </c>
      <c r="O8" s="17">
        <f>(matriz[[#This Row],[valor probabilidad]]*matriz[[#This Row],[valor costos]])</f>
        <v>0.12</v>
      </c>
      <c r="P8" s="17">
        <f>(matriz[[#This Row],[valor probabilidad]]*matriz[[#This Row],[valor calidad]])</f>
        <v>0</v>
      </c>
      <c r="Q8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0.3</v>
      </c>
      <c r="R8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Alta</v>
      </c>
      <c r="S8" t="str">
        <f>INDEX(listaRiesgos[],MATCH(matriz[[#This Row],[ID]],listaRiesgos[ID],0),7)</f>
        <v>Amenaza</v>
      </c>
    </row>
    <row r="9" spans="1:19" ht="45" x14ac:dyDescent="0.25">
      <c r="A9" s="4" t="s">
        <v>230</v>
      </c>
      <c r="B9" s="43" t="str">
        <f>INDEX(listaRiesgos[],MATCH(matriz[[#This Row],[ID]],listaRiesgos[ID],0),2)</f>
        <v>Portales podrían ser incompatibles con versiones de sistemas operativos móviles antiguos</v>
      </c>
      <c r="C9" s="14" t="s">
        <v>37</v>
      </c>
      <c r="D9" s="11">
        <f>IF(ISBLANK(matriz[[#This Row],[Probabilidad]]),0,INDEX(escalaProbabilidad[],MATCH(matriz[[#This Row],[Probabilidad]],escalaProbabilidad[Probabilidad],0),2))</f>
        <v>0.9</v>
      </c>
      <c r="E9" s="14" t="s">
        <v>44</v>
      </c>
      <c r="F9" s="14" t="s">
        <v>44</v>
      </c>
      <c r="G9" s="14" t="s">
        <v>46</v>
      </c>
      <c r="H9" s="14" t="s">
        <v>42</v>
      </c>
      <c r="I9" s="15">
        <f>IF(OR(ISBLANK(matriz[[#This Row],[Alcance]]),matriz[[#This Row],[Alcance]]="-"),0,INDEX(escalaImpacto[],MATCH(matriz[[#This Row],[Alcance]],escalaImpacto[Impacto],0),2))</f>
        <v>0.1</v>
      </c>
      <c r="J9" s="15">
        <f>IF(OR(ISBLANK(matriz[[#This Row],[Cronograma]]),matriz[[#This Row],[Cronograma]]="-"),0,INDEX(escalaImpacto[],MATCH(matriz[[#This Row],[Cronograma]],escalaImpacto[Impacto],0),2))</f>
        <v>0.1</v>
      </c>
      <c r="K9" s="15">
        <f>IF(OR(ISBLANK(matriz[[#This Row],[Costos]]),matriz[[#This Row],[Costos]]="-"),0,INDEX(escalaImpacto[],MATCH(matriz[[#This Row],[Costos]],escalaImpacto[Impacto],0),2))</f>
        <v>0.05</v>
      </c>
      <c r="L9" s="15">
        <f>IF(OR(ISBLANK(matriz[[#This Row],[Calidad]]),matriz[[#This Row],[Calidad]]="-"),0,INDEX(escalaImpacto[],MATCH(matriz[[#This Row],[Calidad]],escalaImpacto[Impacto],0),2))</f>
        <v>0.2</v>
      </c>
      <c r="M9" s="17">
        <f>(matriz[[#This Row],[valor probabilidad]]*matriz[[#This Row],[valor alcance]])</f>
        <v>9.0000000000000011E-2</v>
      </c>
      <c r="N9" s="17">
        <f>(matriz[[#This Row],[valor probabilidad]]*matriz[[#This Row],[valor cronograma]])</f>
        <v>9.0000000000000011E-2</v>
      </c>
      <c r="O9" s="17">
        <f>(matriz[[#This Row],[valor probabilidad]]*matriz[[#This Row],[valor costos]])</f>
        <v>4.5000000000000005E-2</v>
      </c>
      <c r="P9" s="17">
        <f>(matriz[[#This Row],[valor probabilidad]]*matriz[[#This Row],[valor calidad]])</f>
        <v>0.18000000000000002</v>
      </c>
      <c r="Q9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0.28999999999999998</v>
      </c>
      <c r="R9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Alta</v>
      </c>
      <c r="S9" s="44" t="str">
        <f>INDEX(listaRiesgos[],MATCH(matriz[[#This Row],[ID]],listaRiesgos[ID],0),7)</f>
        <v>Oportunidad</v>
      </c>
    </row>
    <row r="10" spans="1:19" x14ac:dyDescent="0.25">
      <c r="A10" s="4" t="s">
        <v>121</v>
      </c>
      <c r="B10" s="3" t="str">
        <f>INDEX(listaRiesgos[],MATCH(matriz[[#This Row],[ID]],listaRiesgos[ID],0),2)</f>
        <v>Seguridad de la red podría ser insuficiente</v>
      </c>
      <c r="C10" s="14" t="s">
        <v>39</v>
      </c>
      <c r="D10" s="11">
        <f>IF(ISBLANK(matriz[[#This Row],[Probabilidad]]),0,INDEX(escalaProbabilidad[],MATCH(matriz[[#This Row],[Probabilidad]],escalaProbabilidad[Probabilidad],0),2))</f>
        <v>0.7</v>
      </c>
      <c r="E10" s="14" t="s">
        <v>44</v>
      </c>
      <c r="F10" s="14" t="s">
        <v>44</v>
      </c>
      <c r="G10" s="14" t="s">
        <v>23</v>
      </c>
      <c r="H10" s="14" t="s">
        <v>40</v>
      </c>
      <c r="I10" s="15">
        <f>IF(OR(ISBLANK(matriz[[#This Row],[Alcance]]),matriz[[#This Row],[Alcance]]="-"),0,INDEX(escalaImpacto[],MATCH(matriz[[#This Row],[Alcance]],escalaImpacto[Impacto],0),2))</f>
        <v>0.1</v>
      </c>
      <c r="J10" s="15">
        <f>IF(OR(ISBLANK(matriz[[#This Row],[Cronograma]]),matriz[[#This Row],[Cronograma]]="-"),0,INDEX(escalaImpacto[],MATCH(matriz[[#This Row],[Cronograma]],escalaImpacto[Impacto],0),2))</f>
        <v>0.1</v>
      </c>
      <c r="K10" s="15">
        <f>IF(OR(ISBLANK(matriz[[#This Row],[Costos]]),matriz[[#This Row],[Costos]]="-"),0,INDEX(escalaImpacto[],MATCH(matriz[[#This Row],[Costos]],escalaImpacto[Impacto],0),2))</f>
        <v>0</v>
      </c>
      <c r="L10" s="15">
        <f>IF(OR(ISBLANK(matriz[[#This Row],[Calidad]]),matriz[[#This Row],[Calidad]]="-"),0,INDEX(escalaImpacto[],MATCH(matriz[[#This Row],[Calidad]],escalaImpacto[Impacto],0),2))</f>
        <v>0.4</v>
      </c>
      <c r="M10" s="17">
        <f>(matriz[[#This Row],[valor probabilidad]]*matriz[[#This Row],[valor alcance]])</f>
        <v>6.9999999999999993E-2</v>
      </c>
      <c r="N10" s="17">
        <f>(matriz[[#This Row],[valor probabilidad]]*matriz[[#This Row],[valor cronograma]])</f>
        <v>6.9999999999999993E-2</v>
      </c>
      <c r="O10" s="17">
        <f>(matriz[[#This Row],[valor probabilidad]]*matriz[[#This Row],[valor costos]])</f>
        <v>0</v>
      </c>
      <c r="P10" s="17">
        <f>(matriz[[#This Row],[valor probabilidad]]*matriz[[#This Row],[valor calidad]])</f>
        <v>0.27999999999999997</v>
      </c>
      <c r="Q10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0.28000000000000003</v>
      </c>
      <c r="R10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Alta</v>
      </c>
      <c r="S10" t="str">
        <f>INDEX(listaRiesgos[],MATCH(matriz[[#This Row],[ID]],listaRiesgos[ID],0),7)</f>
        <v>Oportunidad</v>
      </c>
    </row>
    <row r="11" spans="1:19" ht="30" x14ac:dyDescent="0.25">
      <c r="A11" s="4" t="s">
        <v>234</v>
      </c>
      <c r="B11" s="43" t="str">
        <f>INDEX(listaRiesgos[],MATCH(matriz[[#This Row],[ID]],listaRiesgos[ID],0),2)</f>
        <v xml:space="preserve">Despliegue de información podría ser deficiente en dispositivos móviles </v>
      </c>
      <c r="C11" s="14" t="s">
        <v>39</v>
      </c>
      <c r="D11" s="11">
        <f>IF(ISBLANK(matriz[[#This Row],[Probabilidad]]),0,INDEX(escalaProbabilidad[],MATCH(matriz[[#This Row],[Probabilidad]],escalaProbabilidad[Probabilidad],0),2))</f>
        <v>0.7</v>
      </c>
      <c r="E11" s="14" t="s">
        <v>44</v>
      </c>
      <c r="F11" s="14" t="s">
        <v>44</v>
      </c>
      <c r="G11" s="14" t="s">
        <v>46</v>
      </c>
      <c r="H11" s="14" t="s">
        <v>42</v>
      </c>
      <c r="I11" s="15">
        <f>IF(OR(ISBLANK(matriz[[#This Row],[Alcance]]),matriz[[#This Row],[Alcance]]="-"),0,INDEX(escalaImpacto[],MATCH(matriz[[#This Row],[Alcance]],escalaImpacto[Impacto],0),2))</f>
        <v>0.1</v>
      </c>
      <c r="J11" s="15">
        <f>IF(OR(ISBLANK(matriz[[#This Row],[Cronograma]]),matriz[[#This Row],[Cronograma]]="-"),0,INDEX(escalaImpacto[],MATCH(matriz[[#This Row],[Cronograma]],escalaImpacto[Impacto],0),2))</f>
        <v>0.1</v>
      </c>
      <c r="K11" s="15">
        <f>IF(OR(ISBLANK(matriz[[#This Row],[Costos]]),matriz[[#This Row],[Costos]]="-"),0,INDEX(escalaImpacto[],MATCH(matriz[[#This Row],[Costos]],escalaImpacto[Impacto],0),2))</f>
        <v>0.05</v>
      </c>
      <c r="L11" s="15">
        <f>IF(OR(ISBLANK(matriz[[#This Row],[Calidad]]),matriz[[#This Row],[Calidad]]="-"),0,INDEX(escalaImpacto[],MATCH(matriz[[#This Row],[Calidad]],escalaImpacto[Impacto],0),2))</f>
        <v>0.2</v>
      </c>
      <c r="M11" s="17">
        <f>(matriz[[#This Row],[valor probabilidad]]*matriz[[#This Row],[valor alcance]])</f>
        <v>6.9999999999999993E-2</v>
      </c>
      <c r="N11" s="17">
        <f>(matriz[[#This Row],[valor probabilidad]]*matriz[[#This Row],[valor cronograma]])</f>
        <v>6.9999999999999993E-2</v>
      </c>
      <c r="O11" s="17">
        <f>(matriz[[#This Row],[valor probabilidad]]*matriz[[#This Row],[valor costos]])</f>
        <v>3.4999999999999996E-2</v>
      </c>
      <c r="P11" s="17">
        <f>(matriz[[#This Row],[valor probabilidad]]*matriz[[#This Row],[valor calidad]])</f>
        <v>0.13999999999999999</v>
      </c>
      <c r="Q11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0.23</v>
      </c>
      <c r="R11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Alta</v>
      </c>
      <c r="S11" s="44" t="str">
        <f>INDEX(listaRiesgos[],MATCH(matriz[[#This Row],[ID]],listaRiesgos[ID],0),7)</f>
        <v>Oportunidad</v>
      </c>
    </row>
    <row r="12" spans="1:19" ht="30" x14ac:dyDescent="0.25">
      <c r="A12" s="4" t="s">
        <v>97</v>
      </c>
      <c r="B12" s="3" t="str">
        <f>INDEX(listaRiesgos[],MATCH(matriz[[#This Row],[ID]],listaRiesgos[ID],0),2)</f>
        <v>El plan de comunicación del proyecto podría ser insuficiente/incorrecto</v>
      </c>
      <c r="C12" s="14" t="s">
        <v>43</v>
      </c>
      <c r="D12" s="11">
        <f>IF(ISBLANK(matriz[[#This Row],[Probabilidad]]),0,INDEX(escalaProbabilidad[],MATCH(matriz[[#This Row],[Probabilidad]],escalaProbabilidad[Probabilidad],0),2))</f>
        <v>0.3</v>
      </c>
      <c r="E12" s="14" t="s">
        <v>40</v>
      </c>
      <c r="F12" s="14" t="s">
        <v>42</v>
      </c>
      <c r="G12" s="14" t="s">
        <v>44</v>
      </c>
      <c r="H12" s="14" t="s">
        <v>44</v>
      </c>
      <c r="I12" s="15">
        <f>IF(OR(ISBLANK(matriz[[#This Row],[Alcance]]),matriz[[#This Row],[Alcance]]="-"),0,INDEX(escalaImpacto[],MATCH(matriz[[#This Row],[Alcance]],escalaImpacto[Impacto],0),2))</f>
        <v>0.4</v>
      </c>
      <c r="J12" s="15">
        <f>IF(OR(ISBLANK(matriz[[#This Row],[Cronograma]]),matriz[[#This Row],[Cronograma]]="-"),0,INDEX(escalaImpacto[],MATCH(matriz[[#This Row],[Cronograma]],escalaImpacto[Impacto],0),2))</f>
        <v>0.2</v>
      </c>
      <c r="K12" s="15">
        <f>IF(OR(ISBLANK(matriz[[#This Row],[Costos]]),matriz[[#This Row],[Costos]]="-"),0,INDEX(escalaImpacto[],MATCH(matriz[[#This Row],[Costos]],escalaImpacto[Impacto],0),2))</f>
        <v>0.1</v>
      </c>
      <c r="L12" s="15">
        <f>IF(OR(ISBLANK(matriz[[#This Row],[Calidad]]),matriz[[#This Row],[Calidad]]="-"),0,INDEX(escalaImpacto[],MATCH(matriz[[#This Row],[Calidad]],escalaImpacto[Impacto],0),2))</f>
        <v>0.1</v>
      </c>
      <c r="M12" s="17">
        <f>(matriz[[#This Row],[valor probabilidad]]*matriz[[#This Row],[valor alcance]])</f>
        <v>0.12</v>
      </c>
      <c r="N12" s="17">
        <f>(matriz[[#This Row],[valor probabilidad]]*matriz[[#This Row],[valor cronograma]])</f>
        <v>0.06</v>
      </c>
      <c r="O12" s="17">
        <f>(matriz[[#This Row],[valor probabilidad]]*matriz[[#This Row],[valor costos]])</f>
        <v>0.03</v>
      </c>
      <c r="P12" s="17">
        <f>(matriz[[#This Row],[valor probabilidad]]*matriz[[#This Row],[valor calidad]])</f>
        <v>0.03</v>
      </c>
      <c r="Q12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0.21</v>
      </c>
      <c r="R12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Alta</v>
      </c>
      <c r="S12" t="str">
        <f>INDEX(listaRiesgos[],MATCH(matriz[[#This Row],[ID]],listaRiesgos[ID],0),7)</f>
        <v>Amenaza</v>
      </c>
    </row>
    <row r="13" spans="1:19" ht="30" x14ac:dyDescent="0.25">
      <c r="A13" s="4" t="s">
        <v>117</v>
      </c>
      <c r="B13" s="3" t="str">
        <f>INDEX(listaRiesgos[],MATCH(matriz[[#This Row],[ID]],listaRiesgos[ID],0),2)</f>
        <v>Red corporativa podría requerir nuevas implementaciones de hardware</v>
      </c>
      <c r="C13" s="14" t="s">
        <v>41</v>
      </c>
      <c r="D13" s="11">
        <f>IF(ISBLANK(matriz[[#This Row],[Probabilidad]]),0,INDEX(escalaProbabilidad[],MATCH(matriz[[#This Row],[Probabilidad]],escalaProbabilidad[Probabilidad],0),2))</f>
        <v>0.5</v>
      </c>
      <c r="E13" s="14" t="s">
        <v>23</v>
      </c>
      <c r="F13" s="14" t="s">
        <v>42</v>
      </c>
      <c r="G13" s="14" t="s">
        <v>40</v>
      </c>
      <c r="H13" s="14" t="s">
        <v>23</v>
      </c>
      <c r="I13" s="15">
        <f>IF(OR(ISBLANK(matriz[[#This Row],[Alcance]]),matriz[[#This Row],[Alcance]]="-"),0,INDEX(escalaImpacto[],MATCH(matriz[[#This Row],[Alcance]],escalaImpacto[Impacto],0),2))</f>
        <v>0</v>
      </c>
      <c r="J13" s="15">
        <f>IF(OR(ISBLANK(matriz[[#This Row],[Cronograma]]),matriz[[#This Row],[Cronograma]]="-"),0,INDEX(escalaImpacto[],MATCH(matriz[[#This Row],[Cronograma]],escalaImpacto[Impacto],0),2))</f>
        <v>0.2</v>
      </c>
      <c r="K13" s="15">
        <f>IF(OR(ISBLANK(matriz[[#This Row],[Costos]]),matriz[[#This Row],[Costos]]="-"),0,INDEX(escalaImpacto[],MATCH(matriz[[#This Row],[Costos]],escalaImpacto[Impacto],0),2))</f>
        <v>0.4</v>
      </c>
      <c r="L13" s="15">
        <f>IF(OR(ISBLANK(matriz[[#This Row],[Calidad]]),matriz[[#This Row],[Calidad]]="-"),0,INDEX(escalaImpacto[],MATCH(matriz[[#This Row],[Calidad]],escalaImpacto[Impacto],0),2))</f>
        <v>0</v>
      </c>
      <c r="M13" s="17">
        <f>(matriz[[#This Row],[valor probabilidad]]*matriz[[#This Row],[valor alcance]])</f>
        <v>0</v>
      </c>
      <c r="N13" s="17">
        <f>(matriz[[#This Row],[valor probabilidad]]*matriz[[#This Row],[valor cronograma]])</f>
        <v>0.1</v>
      </c>
      <c r="O13" s="17">
        <f>(matriz[[#This Row],[valor probabilidad]]*matriz[[#This Row],[valor costos]])</f>
        <v>0.2</v>
      </c>
      <c r="P13" s="17">
        <f>(matriz[[#This Row],[valor probabilidad]]*matriz[[#This Row],[valor calidad]])</f>
        <v>0</v>
      </c>
      <c r="Q13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0.2</v>
      </c>
      <c r="R13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Alta</v>
      </c>
      <c r="S13" t="str">
        <f>INDEX(listaRiesgos[],MATCH(matriz[[#This Row],[ID]],listaRiesgos[ID],0),7)</f>
        <v>Amenaza</v>
      </c>
    </row>
    <row r="14" spans="1:19" ht="30" x14ac:dyDescent="0.25">
      <c r="A14" s="4" t="s">
        <v>169</v>
      </c>
      <c r="B14" s="43" t="str">
        <f>INDEX(listaRiesgos[],MATCH(matriz[[#This Row],[ID]],listaRiesgos[ID],0),2)</f>
        <v>Registrar usuarios por lotes podría traer inconvenientes de consistencia</v>
      </c>
      <c r="C14" s="14" t="s">
        <v>37</v>
      </c>
      <c r="D14" s="11">
        <f>IF(ISBLANK(matriz[[#This Row],[Probabilidad]]),0,INDEX(escalaProbabilidad[],MATCH(matriz[[#This Row],[Probabilidad]],escalaProbabilidad[Probabilidad],0),2))</f>
        <v>0.9</v>
      </c>
      <c r="E14" s="14" t="s">
        <v>46</v>
      </c>
      <c r="F14" s="14" t="s">
        <v>44</v>
      </c>
      <c r="G14" s="14" t="s">
        <v>23</v>
      </c>
      <c r="H14" s="14" t="s">
        <v>44</v>
      </c>
      <c r="I14" s="15">
        <f>IF(OR(ISBLANK(matriz[[#This Row],[Alcance]]),matriz[[#This Row],[Alcance]]="-"),0,INDEX(escalaImpacto[],MATCH(matriz[[#This Row],[Alcance]],escalaImpacto[Impacto],0),2))</f>
        <v>0.05</v>
      </c>
      <c r="J14" s="15">
        <f>IF(OR(ISBLANK(matriz[[#This Row],[Cronograma]]),matriz[[#This Row],[Cronograma]]="-"),0,INDEX(escalaImpacto[],MATCH(matriz[[#This Row],[Cronograma]],escalaImpacto[Impacto],0),2))</f>
        <v>0.1</v>
      </c>
      <c r="K14" s="15">
        <f>IF(OR(ISBLANK(matriz[[#This Row],[Costos]]),matriz[[#This Row],[Costos]]="-"),0,INDEX(escalaImpacto[],MATCH(matriz[[#This Row],[Costos]],escalaImpacto[Impacto],0),2))</f>
        <v>0</v>
      </c>
      <c r="L14" s="15">
        <f>IF(OR(ISBLANK(matriz[[#This Row],[Calidad]]),matriz[[#This Row],[Calidad]]="-"),0,INDEX(escalaImpacto[],MATCH(matriz[[#This Row],[Calidad]],escalaImpacto[Impacto],0),2))</f>
        <v>0.1</v>
      </c>
      <c r="M14" s="17">
        <f>(matriz[[#This Row],[valor probabilidad]]*matriz[[#This Row],[valor alcance]])</f>
        <v>4.5000000000000005E-2</v>
      </c>
      <c r="N14" s="17">
        <f>(matriz[[#This Row],[valor probabilidad]]*matriz[[#This Row],[valor cronograma]])</f>
        <v>9.0000000000000011E-2</v>
      </c>
      <c r="O14" s="17">
        <f>(matriz[[#This Row],[valor probabilidad]]*matriz[[#This Row],[valor costos]])</f>
        <v>0</v>
      </c>
      <c r="P14" s="17">
        <f>(matriz[[#This Row],[valor probabilidad]]*matriz[[#This Row],[valor calidad]])</f>
        <v>9.0000000000000011E-2</v>
      </c>
      <c r="Q14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0.18</v>
      </c>
      <c r="R14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Alta</v>
      </c>
      <c r="S14" s="44" t="str">
        <f>INDEX(listaRiesgos[],MATCH(matriz[[#This Row],[ID]],listaRiesgos[ID],0),7)</f>
        <v>Oportunidad</v>
      </c>
    </row>
    <row r="15" spans="1:19" ht="30" x14ac:dyDescent="0.25">
      <c r="A15" s="4" t="s">
        <v>125</v>
      </c>
      <c r="B15" s="3" t="str">
        <f>INDEX(listaRiesgos[],MATCH(matriz[[#This Row],[ID]],listaRiesgos[ID],0),2)</f>
        <v>Personal técnico a cargo de la conectividad podría ser  insuficiente</v>
      </c>
      <c r="C15" s="14" t="s">
        <v>41</v>
      </c>
      <c r="D15" s="11">
        <f>IF(ISBLANK(matriz[[#This Row],[Probabilidad]]),0,INDEX(escalaProbabilidad[],MATCH(matriz[[#This Row],[Probabilidad]],escalaProbabilidad[Probabilidad],0),2))</f>
        <v>0.5</v>
      </c>
      <c r="E15" s="14" t="s">
        <v>44</v>
      </c>
      <c r="F15" s="14" t="s">
        <v>44</v>
      </c>
      <c r="G15" s="14" t="s">
        <v>42</v>
      </c>
      <c r="H15" s="14" t="s">
        <v>23</v>
      </c>
      <c r="I15" s="15">
        <f>IF(OR(ISBLANK(matriz[[#This Row],[Alcance]]),matriz[[#This Row],[Alcance]]="-"),0,INDEX(escalaImpacto[],MATCH(matriz[[#This Row],[Alcance]],escalaImpacto[Impacto],0),2))</f>
        <v>0.1</v>
      </c>
      <c r="J15" s="15">
        <f>IF(OR(ISBLANK(matriz[[#This Row],[Cronograma]]),matriz[[#This Row],[Cronograma]]="-"),0,INDEX(escalaImpacto[],MATCH(matriz[[#This Row],[Cronograma]],escalaImpacto[Impacto],0),2))</f>
        <v>0.1</v>
      </c>
      <c r="K15" s="15">
        <f>IF(OR(ISBLANK(matriz[[#This Row],[Costos]]),matriz[[#This Row],[Costos]]="-"),0,INDEX(escalaImpacto[],MATCH(matriz[[#This Row],[Costos]],escalaImpacto[Impacto],0),2))</f>
        <v>0.2</v>
      </c>
      <c r="L15" s="15">
        <f>IF(OR(ISBLANK(matriz[[#This Row],[Calidad]]),matriz[[#This Row],[Calidad]]="-"),0,INDEX(escalaImpacto[],MATCH(matriz[[#This Row],[Calidad]],escalaImpacto[Impacto],0),2))</f>
        <v>0</v>
      </c>
      <c r="M15" s="17">
        <f>(matriz[[#This Row],[valor probabilidad]]*matriz[[#This Row],[valor alcance]])</f>
        <v>0.05</v>
      </c>
      <c r="N15" s="17">
        <f>(matriz[[#This Row],[valor probabilidad]]*matriz[[#This Row],[valor cronograma]])</f>
        <v>0.05</v>
      </c>
      <c r="O15" s="17">
        <f>(matriz[[#This Row],[valor probabilidad]]*matriz[[#This Row],[valor costos]])</f>
        <v>0.1</v>
      </c>
      <c r="P15" s="17">
        <f>(matriz[[#This Row],[valor probabilidad]]*matriz[[#This Row],[valor calidad]])</f>
        <v>0</v>
      </c>
      <c r="Q15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0.15</v>
      </c>
      <c r="R15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15" t="str">
        <f>INDEX(listaRiesgos[],MATCH(matriz[[#This Row],[ID]],listaRiesgos[ID],0),7)</f>
        <v>Oportunidad</v>
      </c>
    </row>
    <row r="16" spans="1:19" ht="45" x14ac:dyDescent="0.25">
      <c r="A16" s="4" t="s">
        <v>113</v>
      </c>
      <c r="B16" s="3" t="str">
        <f>INDEX(listaRiesgos[],MATCH(matriz[[#This Row],[ID]],listaRiesgos[ID],0),2)</f>
        <v>Velocidad de la red corporativa podría resentirse con la implementación de las soluciones</v>
      </c>
      <c r="C16" s="14" t="s">
        <v>39</v>
      </c>
      <c r="D16" s="11">
        <f>IF(ISBLANK(matriz[[#This Row],[Probabilidad]]),0,INDEX(escalaProbabilidad[],MATCH(matriz[[#This Row],[Probabilidad]],escalaProbabilidad[Probabilidad],0),2))</f>
        <v>0.7</v>
      </c>
      <c r="E16" s="14" t="s">
        <v>23</v>
      </c>
      <c r="F16" s="14" t="s">
        <v>23</v>
      </c>
      <c r="G16" s="14" t="s">
        <v>23</v>
      </c>
      <c r="H16" s="14" t="s">
        <v>40</v>
      </c>
      <c r="I16" s="15">
        <f>IF(OR(ISBLANK(matriz[[#This Row],[Alcance]]),matriz[[#This Row],[Alcance]]="-"),0,INDEX(escalaImpacto[],MATCH(matriz[[#This Row],[Alcance]],escalaImpacto[Impacto],0),2))</f>
        <v>0</v>
      </c>
      <c r="J16" s="15">
        <f>IF(OR(ISBLANK(matriz[[#This Row],[Cronograma]]),matriz[[#This Row],[Cronograma]]="-"),0,INDEX(escalaImpacto[],MATCH(matriz[[#This Row],[Cronograma]],escalaImpacto[Impacto],0),2))</f>
        <v>0</v>
      </c>
      <c r="K16" s="15">
        <f>IF(OR(ISBLANK(matriz[[#This Row],[Costos]]),matriz[[#This Row],[Costos]]="-"),0,INDEX(escalaImpacto[],MATCH(matriz[[#This Row],[Costos]],escalaImpacto[Impacto],0),2))</f>
        <v>0</v>
      </c>
      <c r="L16" s="15">
        <f>IF(OR(ISBLANK(matriz[[#This Row],[Calidad]]),matriz[[#This Row],[Calidad]]="-"),0,INDEX(escalaImpacto[],MATCH(matriz[[#This Row],[Calidad]],escalaImpacto[Impacto],0),2))</f>
        <v>0.4</v>
      </c>
      <c r="M16" s="17">
        <f>(matriz[[#This Row],[valor probabilidad]]*matriz[[#This Row],[valor alcance]])</f>
        <v>0</v>
      </c>
      <c r="N16" s="17">
        <f>(matriz[[#This Row],[valor probabilidad]]*matriz[[#This Row],[valor cronograma]])</f>
        <v>0</v>
      </c>
      <c r="O16" s="17">
        <f>(matriz[[#This Row],[valor probabilidad]]*matriz[[#This Row],[valor costos]])</f>
        <v>0</v>
      </c>
      <c r="P16" s="17">
        <f>(matriz[[#This Row],[valor probabilidad]]*matriz[[#This Row],[valor calidad]])</f>
        <v>0.27999999999999997</v>
      </c>
      <c r="Q16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0.14000000000000001</v>
      </c>
      <c r="R16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16" t="str">
        <f>INDEX(listaRiesgos[],MATCH(matriz[[#This Row],[ID]],listaRiesgos[ID],0),7)</f>
        <v>Oportunidad</v>
      </c>
    </row>
    <row r="17" spans="1:19" ht="30" x14ac:dyDescent="0.25">
      <c r="A17" s="4" t="s">
        <v>201</v>
      </c>
      <c r="B17" s="43" t="str">
        <f>INDEX(listaRiesgos[],MATCH(matriz[[#This Row],[ID]],listaRiesgos[ID],0),2)</f>
        <v>Subir archivos multimedia podría traer problemas de seguridad</v>
      </c>
      <c r="C17" s="14" t="s">
        <v>39</v>
      </c>
      <c r="D17" s="11">
        <f>IF(ISBLANK(matriz[[#This Row],[Probabilidad]]),0,INDEX(escalaProbabilidad[],MATCH(matriz[[#This Row],[Probabilidad]],escalaProbabilidad[Probabilidad],0),2))</f>
        <v>0.7</v>
      </c>
      <c r="E17" s="14" t="s">
        <v>23</v>
      </c>
      <c r="F17" s="14" t="s">
        <v>23</v>
      </c>
      <c r="G17" s="14" t="s">
        <v>23</v>
      </c>
      <c r="H17" s="14" t="s">
        <v>40</v>
      </c>
      <c r="I17" s="15">
        <f>IF(OR(ISBLANK(matriz[[#This Row],[Alcance]]),matriz[[#This Row],[Alcance]]="-"),0,INDEX(escalaImpacto[],MATCH(matriz[[#This Row],[Alcance]],escalaImpacto[Impacto],0),2))</f>
        <v>0</v>
      </c>
      <c r="J17" s="15">
        <f>IF(OR(ISBLANK(matriz[[#This Row],[Cronograma]]),matriz[[#This Row],[Cronograma]]="-"),0,INDEX(escalaImpacto[],MATCH(matriz[[#This Row],[Cronograma]],escalaImpacto[Impacto],0),2))</f>
        <v>0</v>
      </c>
      <c r="K17" s="15">
        <f>IF(OR(ISBLANK(matriz[[#This Row],[Costos]]),matriz[[#This Row],[Costos]]="-"),0,INDEX(escalaImpacto[],MATCH(matriz[[#This Row],[Costos]],escalaImpacto[Impacto],0),2))</f>
        <v>0</v>
      </c>
      <c r="L17" s="15">
        <f>IF(OR(ISBLANK(matriz[[#This Row],[Calidad]]),matriz[[#This Row],[Calidad]]="-"),0,INDEX(escalaImpacto[],MATCH(matriz[[#This Row],[Calidad]],escalaImpacto[Impacto],0),2))</f>
        <v>0.4</v>
      </c>
      <c r="M17" s="17">
        <f>(matriz[[#This Row],[valor probabilidad]]*matriz[[#This Row],[valor alcance]])</f>
        <v>0</v>
      </c>
      <c r="N17" s="17">
        <f>(matriz[[#This Row],[valor probabilidad]]*matriz[[#This Row],[valor cronograma]])</f>
        <v>0</v>
      </c>
      <c r="O17" s="17">
        <f>(matriz[[#This Row],[valor probabilidad]]*matriz[[#This Row],[valor costos]])</f>
        <v>0</v>
      </c>
      <c r="P17" s="17">
        <f>(matriz[[#This Row],[valor probabilidad]]*matriz[[#This Row],[valor calidad]])</f>
        <v>0.27999999999999997</v>
      </c>
      <c r="Q17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0.14000000000000001</v>
      </c>
      <c r="R17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17" s="44" t="str">
        <f>INDEX(listaRiesgos[],MATCH(matriz[[#This Row],[ID]],listaRiesgos[ID],0),7)</f>
        <v>Amenaza</v>
      </c>
    </row>
    <row r="18" spans="1:19" ht="30" x14ac:dyDescent="0.25">
      <c r="A18" s="4" t="s">
        <v>135</v>
      </c>
      <c r="B18" s="3" t="str">
        <f>INDEX(listaRiesgos[],MATCH(matriz[[#This Row],[ID]],listaRiesgos[ID],0),2)</f>
        <v>Hardware del holding podría no soportar el funcionamiento óptimo de las soluciones</v>
      </c>
      <c r="C18" s="14" t="s">
        <v>41</v>
      </c>
      <c r="D18" s="11">
        <f>IF(ISBLANK(matriz[[#This Row],[Probabilidad]]),0,INDEX(escalaProbabilidad[],MATCH(matriz[[#This Row],[Probabilidad]],escalaProbabilidad[Probabilidad],0),2))</f>
        <v>0.5</v>
      </c>
      <c r="E18" s="14" t="s">
        <v>23</v>
      </c>
      <c r="F18" s="14" t="s">
        <v>23</v>
      </c>
      <c r="G18" s="14" t="s">
        <v>44</v>
      </c>
      <c r="H18" s="14" t="s">
        <v>40</v>
      </c>
      <c r="I18" s="15">
        <f>IF(OR(ISBLANK(matriz[[#This Row],[Alcance]]),matriz[[#This Row],[Alcance]]="-"),0,INDEX(escalaImpacto[],MATCH(matriz[[#This Row],[Alcance]],escalaImpacto[Impacto],0),2))</f>
        <v>0</v>
      </c>
      <c r="J18" s="15">
        <f>IF(OR(ISBLANK(matriz[[#This Row],[Cronograma]]),matriz[[#This Row],[Cronograma]]="-"),0,INDEX(escalaImpacto[],MATCH(matriz[[#This Row],[Cronograma]],escalaImpacto[Impacto],0),2))</f>
        <v>0</v>
      </c>
      <c r="K18" s="15">
        <f>IF(OR(ISBLANK(matriz[[#This Row],[Costos]]),matriz[[#This Row],[Costos]]="-"),0,INDEX(escalaImpacto[],MATCH(matriz[[#This Row],[Costos]],escalaImpacto[Impacto],0),2))</f>
        <v>0.1</v>
      </c>
      <c r="L18" s="15">
        <f>IF(OR(ISBLANK(matriz[[#This Row],[Calidad]]),matriz[[#This Row],[Calidad]]="-"),0,INDEX(escalaImpacto[],MATCH(matriz[[#This Row],[Calidad]],escalaImpacto[Impacto],0),2))</f>
        <v>0.4</v>
      </c>
      <c r="M18" s="17">
        <f>(matriz[[#This Row],[valor probabilidad]]*matriz[[#This Row],[valor alcance]])</f>
        <v>0</v>
      </c>
      <c r="N18" s="17">
        <f>(matriz[[#This Row],[valor probabilidad]]*matriz[[#This Row],[valor cronograma]])</f>
        <v>0</v>
      </c>
      <c r="O18" s="17">
        <f>(matriz[[#This Row],[valor probabilidad]]*matriz[[#This Row],[valor costos]])</f>
        <v>0.05</v>
      </c>
      <c r="P18" s="17">
        <f>(matriz[[#This Row],[valor probabilidad]]*matriz[[#This Row],[valor calidad]])</f>
        <v>0.2</v>
      </c>
      <c r="Q18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0.13</v>
      </c>
      <c r="R18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18" t="str">
        <f>INDEX(listaRiesgos[],MATCH(matriz[[#This Row],[ID]],listaRiesgos[ID],0),7)</f>
        <v>Oportunidad</v>
      </c>
    </row>
    <row r="19" spans="1:19" ht="30" x14ac:dyDescent="0.25">
      <c r="A19" s="4" t="s">
        <v>209</v>
      </c>
      <c r="B19" s="43" t="str">
        <f>INDEX(listaRiesgos[],MATCH(matriz[[#This Row],[ID]],listaRiesgos[ID],0),2)</f>
        <v>Subir archivos al servidor podrían perderse los datos</v>
      </c>
      <c r="C19" s="14" t="s">
        <v>43</v>
      </c>
      <c r="D19" s="11">
        <f>IF(ISBLANK(matriz[[#This Row],[Probabilidad]]),0,INDEX(escalaProbabilidad[],MATCH(matriz[[#This Row],[Probabilidad]],escalaProbabilidad[Probabilidad],0),2))</f>
        <v>0.3</v>
      </c>
      <c r="E19" s="14" t="s">
        <v>23</v>
      </c>
      <c r="F19" s="14" t="s">
        <v>23</v>
      </c>
      <c r="G19" s="14" t="s">
        <v>23</v>
      </c>
      <c r="H19" s="14" t="s">
        <v>38</v>
      </c>
      <c r="I19" s="15">
        <f>IF(OR(ISBLANK(matriz[[#This Row],[Alcance]]),matriz[[#This Row],[Alcance]]="-"),0,INDEX(escalaImpacto[],MATCH(matriz[[#This Row],[Alcance]],escalaImpacto[Impacto],0),2))</f>
        <v>0</v>
      </c>
      <c r="J19" s="15">
        <f>IF(OR(ISBLANK(matriz[[#This Row],[Cronograma]]),matriz[[#This Row],[Cronograma]]="-"),0,INDEX(escalaImpacto[],MATCH(matriz[[#This Row],[Cronograma]],escalaImpacto[Impacto],0),2))</f>
        <v>0</v>
      </c>
      <c r="K19" s="15">
        <f>IF(OR(ISBLANK(matriz[[#This Row],[Costos]]),matriz[[#This Row],[Costos]]="-"),0,INDEX(escalaImpacto[],MATCH(matriz[[#This Row],[Costos]],escalaImpacto[Impacto],0),2))</f>
        <v>0</v>
      </c>
      <c r="L19" s="15">
        <f>IF(OR(ISBLANK(matriz[[#This Row],[Calidad]]),matriz[[#This Row],[Calidad]]="-"),0,INDEX(escalaImpacto[],MATCH(matriz[[#This Row],[Calidad]],escalaImpacto[Impacto],0),2))</f>
        <v>0.8</v>
      </c>
      <c r="M19" s="17">
        <f>(matriz[[#This Row],[valor probabilidad]]*matriz[[#This Row],[valor alcance]])</f>
        <v>0</v>
      </c>
      <c r="N19" s="17">
        <f>(matriz[[#This Row],[valor probabilidad]]*matriz[[#This Row],[valor cronograma]])</f>
        <v>0</v>
      </c>
      <c r="O19" s="17">
        <f>(matriz[[#This Row],[valor probabilidad]]*matriz[[#This Row],[valor costos]])</f>
        <v>0</v>
      </c>
      <c r="P19" s="17">
        <f>(matriz[[#This Row],[valor probabilidad]]*matriz[[#This Row],[valor calidad]])</f>
        <v>0.24</v>
      </c>
      <c r="Q19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0.12</v>
      </c>
      <c r="R19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19" s="44" t="str">
        <f>INDEX(listaRiesgos[],MATCH(matriz[[#This Row],[ID]],listaRiesgos[ID],0),7)</f>
        <v>Amenaza</v>
      </c>
    </row>
    <row r="20" spans="1:19" ht="30" x14ac:dyDescent="0.25">
      <c r="A20" s="4" t="s">
        <v>238</v>
      </c>
      <c r="B20" s="3" t="str">
        <f>INDEX(listaRiesgos[],MATCH(matriz[[#This Row],[ID]],listaRiesgos[ID],0),2)</f>
        <v>Podría haber fuga de personal encargado en el  desarrollo del proyecto</v>
      </c>
      <c r="C20" s="14" t="s">
        <v>43</v>
      </c>
      <c r="D20" s="11">
        <f>IF(ISBLANK(matriz[[#This Row],[Probabilidad]]),0,INDEX(escalaProbabilidad[],MATCH(matriz[[#This Row],[Probabilidad]],escalaProbabilidad[Probabilidad],0),2))</f>
        <v>0.3</v>
      </c>
      <c r="E20" s="14" t="s">
        <v>42</v>
      </c>
      <c r="F20" s="14" t="s">
        <v>44</v>
      </c>
      <c r="G20" s="14" t="s">
        <v>44</v>
      </c>
      <c r="H20" s="14" t="s">
        <v>46</v>
      </c>
      <c r="I20" s="15">
        <f>IF(OR(ISBLANK(matriz[[#This Row],[Alcance]]),matriz[[#This Row],[Alcance]]="-"),0,INDEX(escalaImpacto[],MATCH(matriz[[#This Row],[Alcance]],escalaImpacto[Impacto],0),2))</f>
        <v>0.2</v>
      </c>
      <c r="J20" s="15">
        <f>IF(OR(ISBLANK(matriz[[#This Row],[Cronograma]]),matriz[[#This Row],[Cronograma]]="-"),0,INDEX(escalaImpacto[],MATCH(matriz[[#This Row],[Cronograma]],escalaImpacto[Impacto],0),2))</f>
        <v>0.1</v>
      </c>
      <c r="K20" s="15">
        <f>IF(OR(ISBLANK(matriz[[#This Row],[Costos]]),matriz[[#This Row],[Costos]]="-"),0,INDEX(escalaImpacto[],MATCH(matriz[[#This Row],[Costos]],escalaImpacto[Impacto],0),2))</f>
        <v>0.1</v>
      </c>
      <c r="L20" s="15">
        <f>IF(OR(ISBLANK(matriz[[#This Row],[Calidad]]),matriz[[#This Row],[Calidad]]="-"),0,INDEX(escalaImpacto[],MATCH(matriz[[#This Row],[Calidad]],escalaImpacto[Impacto],0),2))</f>
        <v>0.05</v>
      </c>
      <c r="M20" s="17">
        <f>(matriz[[#This Row],[valor probabilidad]]*matriz[[#This Row],[valor alcance]])</f>
        <v>0.06</v>
      </c>
      <c r="N20" s="17">
        <f>(matriz[[#This Row],[valor probabilidad]]*matriz[[#This Row],[valor cronograma]])</f>
        <v>0.03</v>
      </c>
      <c r="O20" s="17">
        <f>(matriz[[#This Row],[valor probabilidad]]*matriz[[#This Row],[valor costos]])</f>
        <v>0.03</v>
      </c>
      <c r="P20" s="17">
        <f>(matriz[[#This Row],[valor probabilidad]]*matriz[[#This Row],[valor calidad]])</f>
        <v>1.4999999999999999E-2</v>
      </c>
      <c r="Q20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0.11</v>
      </c>
      <c r="R20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20" t="str">
        <f>INDEX(listaRiesgos[],MATCH(matriz[[#This Row],[ID]],listaRiesgos[ID],0),7)</f>
        <v>Oportunidad</v>
      </c>
    </row>
    <row r="21" spans="1:19" ht="30" x14ac:dyDescent="0.25">
      <c r="A21" s="4" t="s">
        <v>144</v>
      </c>
      <c r="B21" s="3" t="str">
        <f>INDEX(listaRiesgos[],MATCH(matriz[[#This Row],[ID]],listaRiesgos[ID],0),2)</f>
        <v>Autentificación de usuarios/clientes podría ser insegura</v>
      </c>
      <c r="C21" s="14" t="s">
        <v>41</v>
      </c>
      <c r="D21" s="11">
        <f>IF(ISBLANK(matriz[[#This Row],[Probabilidad]]),0,INDEX(escalaProbabilidad[],MATCH(matriz[[#This Row],[Probabilidad]],escalaProbabilidad[Probabilidad],0),2))</f>
        <v>0.5</v>
      </c>
      <c r="E21" s="14" t="s">
        <v>23</v>
      </c>
      <c r="F21" s="14" t="s">
        <v>23</v>
      </c>
      <c r="G21" s="14" t="s">
        <v>23</v>
      </c>
      <c r="H21" s="14" t="s">
        <v>40</v>
      </c>
      <c r="I21" s="15">
        <f>IF(OR(ISBLANK(matriz[[#This Row],[Alcance]]),matriz[[#This Row],[Alcance]]="-"),0,INDEX(escalaImpacto[],MATCH(matriz[[#This Row],[Alcance]],escalaImpacto[Impacto],0),2))</f>
        <v>0</v>
      </c>
      <c r="J21" s="15">
        <f>IF(OR(ISBLANK(matriz[[#This Row],[Cronograma]]),matriz[[#This Row],[Cronograma]]="-"),0,INDEX(escalaImpacto[],MATCH(matriz[[#This Row],[Cronograma]],escalaImpacto[Impacto],0),2))</f>
        <v>0</v>
      </c>
      <c r="K21" s="15">
        <f>IF(OR(ISBLANK(matriz[[#This Row],[Costos]]),matriz[[#This Row],[Costos]]="-"),0,INDEX(escalaImpacto[],MATCH(matriz[[#This Row],[Costos]],escalaImpacto[Impacto],0),2))</f>
        <v>0</v>
      </c>
      <c r="L21" s="15">
        <f>IF(OR(ISBLANK(matriz[[#This Row],[Calidad]]),matriz[[#This Row],[Calidad]]="-"),0,INDEX(escalaImpacto[],MATCH(matriz[[#This Row],[Calidad]],escalaImpacto[Impacto],0),2))</f>
        <v>0.4</v>
      </c>
      <c r="M21" s="17">
        <f>(matriz[[#This Row],[valor probabilidad]]*matriz[[#This Row],[valor alcance]])</f>
        <v>0</v>
      </c>
      <c r="N21" s="17">
        <f>(matriz[[#This Row],[valor probabilidad]]*matriz[[#This Row],[valor cronograma]])</f>
        <v>0</v>
      </c>
      <c r="O21" s="17">
        <f>(matriz[[#This Row],[valor probabilidad]]*matriz[[#This Row],[valor costos]])</f>
        <v>0</v>
      </c>
      <c r="P21" s="17">
        <f>(matriz[[#This Row],[valor probabilidad]]*matriz[[#This Row],[valor calidad]])</f>
        <v>0.2</v>
      </c>
      <c r="Q21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0.1</v>
      </c>
      <c r="R21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21" t="str">
        <f>INDEX(listaRiesgos[],MATCH(matriz[[#This Row],[ID]],listaRiesgos[ID],0),7)</f>
        <v>Oportunidad</v>
      </c>
    </row>
    <row r="22" spans="1:19" ht="30" x14ac:dyDescent="0.25">
      <c r="A22" s="4" t="s">
        <v>129</v>
      </c>
      <c r="B22" s="3" t="str">
        <f>INDEX(listaRiesgos[],MATCH(matriz[[#This Row],[ID]],listaRiesgos[ID],0),2)</f>
        <v xml:space="preserve">Servicios del proveedor de internet podrían ser insuficientes </v>
      </c>
      <c r="C22" s="14" t="s">
        <v>43</v>
      </c>
      <c r="D22" s="11">
        <f>IF(ISBLANK(matriz[[#This Row],[Probabilidad]]),0,INDEX(escalaProbabilidad[],MATCH(matriz[[#This Row],[Probabilidad]],escalaProbabilidad[Probabilidad],0),2))</f>
        <v>0.3</v>
      </c>
      <c r="E22" s="14" t="s">
        <v>23</v>
      </c>
      <c r="F22" s="14" t="s">
        <v>23</v>
      </c>
      <c r="G22" s="14" t="s">
        <v>42</v>
      </c>
      <c r="H22" s="14" t="s">
        <v>40</v>
      </c>
      <c r="I22" s="15">
        <f>IF(OR(ISBLANK(matriz[[#This Row],[Alcance]]),matriz[[#This Row],[Alcance]]="-"),0,INDEX(escalaImpacto[],MATCH(matriz[[#This Row],[Alcance]],escalaImpacto[Impacto],0),2))</f>
        <v>0</v>
      </c>
      <c r="J22" s="15">
        <f>IF(OR(ISBLANK(matriz[[#This Row],[Cronograma]]),matriz[[#This Row],[Cronograma]]="-"),0,INDEX(escalaImpacto[],MATCH(matriz[[#This Row],[Cronograma]],escalaImpacto[Impacto],0),2))</f>
        <v>0</v>
      </c>
      <c r="K22" s="15">
        <f>IF(OR(ISBLANK(matriz[[#This Row],[Costos]]),matriz[[#This Row],[Costos]]="-"),0,INDEX(escalaImpacto[],MATCH(matriz[[#This Row],[Costos]],escalaImpacto[Impacto],0),2))</f>
        <v>0.2</v>
      </c>
      <c r="L22" s="15">
        <f>IF(OR(ISBLANK(matriz[[#This Row],[Calidad]]),matriz[[#This Row],[Calidad]]="-"),0,INDEX(escalaImpacto[],MATCH(matriz[[#This Row],[Calidad]],escalaImpacto[Impacto],0),2))</f>
        <v>0.4</v>
      </c>
      <c r="M22" s="17">
        <f>(matriz[[#This Row],[valor probabilidad]]*matriz[[#This Row],[valor alcance]])</f>
        <v>0</v>
      </c>
      <c r="N22" s="17">
        <f>(matriz[[#This Row],[valor probabilidad]]*matriz[[#This Row],[valor cronograma]])</f>
        <v>0</v>
      </c>
      <c r="O22" s="17">
        <f>(matriz[[#This Row],[valor probabilidad]]*matriz[[#This Row],[valor costos]])</f>
        <v>0.06</v>
      </c>
      <c r="P22" s="17">
        <f>(matriz[[#This Row],[valor probabilidad]]*matriz[[#This Row],[valor calidad]])</f>
        <v>0.12</v>
      </c>
      <c r="Q22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0.09</v>
      </c>
      <c r="R22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22" t="str">
        <f>INDEX(listaRiesgos[],MATCH(matriz[[#This Row],[ID]],listaRiesgos[ID],0),7)</f>
        <v>Amenaza</v>
      </c>
    </row>
    <row r="23" spans="1:19" ht="30" x14ac:dyDescent="0.25">
      <c r="A23" s="4" t="s">
        <v>185</v>
      </c>
      <c r="B23" s="43" t="str">
        <f>INDEX(listaRiesgos[],MATCH(matriz[[#This Row],[ID]],listaRiesgos[ID],0),2)</f>
        <v>Servidor sharepoint podría estar mal configurado</v>
      </c>
      <c r="C23" s="14" t="s">
        <v>43</v>
      </c>
      <c r="D23" s="11">
        <f>IF(ISBLANK(matriz[[#This Row],[Probabilidad]]),0,INDEX(escalaProbabilidad[],MATCH(matriz[[#This Row],[Probabilidad]],escalaProbabilidad[Probabilidad],0),2))</f>
        <v>0.3</v>
      </c>
      <c r="E23" s="14" t="s">
        <v>46</v>
      </c>
      <c r="F23" s="14" t="s">
        <v>44</v>
      </c>
      <c r="G23" s="14" t="s">
        <v>44</v>
      </c>
      <c r="H23" s="14" t="s">
        <v>42</v>
      </c>
      <c r="I23" s="15">
        <f>IF(OR(ISBLANK(matriz[[#This Row],[Alcance]]),matriz[[#This Row],[Alcance]]="-"),0,INDEX(escalaImpacto[],MATCH(matriz[[#This Row],[Alcance]],escalaImpacto[Impacto],0),2))</f>
        <v>0.05</v>
      </c>
      <c r="J23" s="15">
        <f>IF(OR(ISBLANK(matriz[[#This Row],[Cronograma]]),matriz[[#This Row],[Cronograma]]="-"),0,INDEX(escalaImpacto[],MATCH(matriz[[#This Row],[Cronograma]],escalaImpacto[Impacto],0),2))</f>
        <v>0.1</v>
      </c>
      <c r="K23" s="15">
        <f>IF(OR(ISBLANK(matriz[[#This Row],[Costos]]),matriz[[#This Row],[Costos]]="-"),0,INDEX(escalaImpacto[],MATCH(matriz[[#This Row],[Costos]],escalaImpacto[Impacto],0),2))</f>
        <v>0.1</v>
      </c>
      <c r="L23" s="15">
        <f>IF(OR(ISBLANK(matriz[[#This Row],[Calidad]]),matriz[[#This Row],[Calidad]]="-"),0,INDEX(escalaImpacto[],MATCH(matriz[[#This Row],[Calidad]],escalaImpacto[Impacto],0),2))</f>
        <v>0.2</v>
      </c>
      <c r="M23" s="17">
        <f>(matriz[[#This Row],[valor probabilidad]]*matriz[[#This Row],[valor alcance]])</f>
        <v>1.4999999999999999E-2</v>
      </c>
      <c r="N23" s="17">
        <f>(matriz[[#This Row],[valor probabilidad]]*matriz[[#This Row],[valor cronograma]])</f>
        <v>0.03</v>
      </c>
      <c r="O23" s="17">
        <f>(matriz[[#This Row],[valor probabilidad]]*matriz[[#This Row],[valor costos]])</f>
        <v>0.03</v>
      </c>
      <c r="P23" s="17">
        <f>(matriz[[#This Row],[valor probabilidad]]*matriz[[#This Row],[valor calidad]])</f>
        <v>0.06</v>
      </c>
      <c r="Q23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0.09</v>
      </c>
      <c r="R23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23" s="44" t="str">
        <f>INDEX(listaRiesgos[],MATCH(matriz[[#This Row],[ID]],listaRiesgos[ID],0),7)</f>
        <v>Oportunidad</v>
      </c>
    </row>
    <row r="24" spans="1:19" ht="30" x14ac:dyDescent="0.25">
      <c r="A24" s="4" t="s">
        <v>139</v>
      </c>
      <c r="B24" s="3" t="str">
        <f>INDEX(listaRiesgos[],MATCH(matriz[[#This Row],[ID]],listaRiesgos[ID],0),2)</f>
        <v>Soluciones podrían aumentar los costos en adquirir nuevo hardware</v>
      </c>
      <c r="C24" s="14" t="s">
        <v>41</v>
      </c>
      <c r="D24" s="11">
        <f>IF(ISBLANK(matriz[[#This Row],[Probabilidad]]),0,INDEX(escalaProbabilidad[],MATCH(matriz[[#This Row],[Probabilidad]],escalaProbabilidad[Probabilidad],0),2))</f>
        <v>0.5</v>
      </c>
      <c r="E24" s="14" t="s">
        <v>23</v>
      </c>
      <c r="F24" s="14" t="s">
        <v>44</v>
      </c>
      <c r="G24" s="14" t="s">
        <v>44</v>
      </c>
      <c r="H24" s="14" t="s">
        <v>23</v>
      </c>
      <c r="I24" s="15">
        <f>IF(OR(ISBLANK(matriz[[#This Row],[Alcance]]),matriz[[#This Row],[Alcance]]="-"),0,INDEX(escalaImpacto[],MATCH(matriz[[#This Row],[Alcance]],escalaImpacto[Impacto],0),2))</f>
        <v>0</v>
      </c>
      <c r="J24" s="15">
        <f>IF(OR(ISBLANK(matriz[[#This Row],[Cronograma]]),matriz[[#This Row],[Cronograma]]="-"),0,INDEX(escalaImpacto[],MATCH(matriz[[#This Row],[Cronograma]],escalaImpacto[Impacto],0),2))</f>
        <v>0.1</v>
      </c>
      <c r="K24" s="15">
        <f>IF(OR(ISBLANK(matriz[[#This Row],[Costos]]),matriz[[#This Row],[Costos]]="-"),0,INDEX(escalaImpacto[],MATCH(matriz[[#This Row],[Costos]],escalaImpacto[Impacto],0),2))</f>
        <v>0.1</v>
      </c>
      <c r="L24" s="15">
        <f>IF(OR(ISBLANK(matriz[[#This Row],[Calidad]]),matriz[[#This Row],[Calidad]]="-"),0,INDEX(escalaImpacto[],MATCH(matriz[[#This Row],[Calidad]],escalaImpacto[Impacto],0),2))</f>
        <v>0</v>
      </c>
      <c r="M24" s="17">
        <f>(matriz[[#This Row],[valor probabilidad]]*matriz[[#This Row],[valor alcance]])</f>
        <v>0</v>
      </c>
      <c r="N24" s="17">
        <f>(matriz[[#This Row],[valor probabilidad]]*matriz[[#This Row],[valor cronograma]])</f>
        <v>0.05</v>
      </c>
      <c r="O24" s="17">
        <f>(matriz[[#This Row],[valor probabilidad]]*matriz[[#This Row],[valor costos]])</f>
        <v>0.05</v>
      </c>
      <c r="P24" s="17">
        <f>(matriz[[#This Row],[valor probabilidad]]*matriz[[#This Row],[valor calidad]])</f>
        <v>0</v>
      </c>
      <c r="Q24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0.08</v>
      </c>
      <c r="R24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24" t="str">
        <f>INDEX(listaRiesgos[],MATCH(matriz[[#This Row],[ID]],listaRiesgos[ID],0),7)</f>
        <v>Oportunidad</v>
      </c>
    </row>
    <row r="25" spans="1:19" ht="30" x14ac:dyDescent="0.25">
      <c r="A25" s="4" t="s">
        <v>189</v>
      </c>
      <c r="B25" s="43" t="str">
        <f>INDEX(listaRiesgos[],MATCH(matriz[[#This Row],[ID]],listaRiesgos[ID],0),2)</f>
        <v>Servidor sharepoint podría tener problemas de disponibilidad</v>
      </c>
      <c r="C25" s="14" t="s">
        <v>39</v>
      </c>
      <c r="D25" s="11">
        <f>IF(ISBLANK(matriz[[#This Row],[Probabilidad]]),0,INDEX(escalaProbabilidad[],MATCH(matriz[[#This Row],[Probabilidad]],escalaProbabilidad[Probabilidad],0),2))</f>
        <v>0.7</v>
      </c>
      <c r="E25" s="14" t="s">
        <v>23</v>
      </c>
      <c r="F25" s="14" t="s">
        <v>23</v>
      </c>
      <c r="G25" s="14" t="s">
        <v>23</v>
      </c>
      <c r="H25" s="14" t="s">
        <v>42</v>
      </c>
      <c r="I25" s="15">
        <f>IF(OR(ISBLANK(matriz[[#This Row],[Alcance]]),matriz[[#This Row],[Alcance]]="-"),0,INDEX(escalaImpacto[],MATCH(matriz[[#This Row],[Alcance]],escalaImpacto[Impacto],0),2))</f>
        <v>0</v>
      </c>
      <c r="J25" s="15">
        <f>IF(OR(ISBLANK(matriz[[#This Row],[Cronograma]]),matriz[[#This Row],[Cronograma]]="-"),0,INDEX(escalaImpacto[],MATCH(matriz[[#This Row],[Cronograma]],escalaImpacto[Impacto],0),2))</f>
        <v>0</v>
      </c>
      <c r="K25" s="15">
        <f>IF(OR(ISBLANK(matriz[[#This Row],[Costos]]),matriz[[#This Row],[Costos]]="-"),0,INDEX(escalaImpacto[],MATCH(matriz[[#This Row],[Costos]],escalaImpacto[Impacto],0),2))</f>
        <v>0</v>
      </c>
      <c r="L25" s="15">
        <f>IF(OR(ISBLANK(matriz[[#This Row],[Calidad]]),matriz[[#This Row],[Calidad]]="-"),0,INDEX(escalaImpacto[],MATCH(matriz[[#This Row],[Calidad]],escalaImpacto[Impacto],0),2))</f>
        <v>0.2</v>
      </c>
      <c r="M25" s="17">
        <f>(matriz[[#This Row],[valor probabilidad]]*matriz[[#This Row],[valor alcance]])</f>
        <v>0</v>
      </c>
      <c r="N25" s="17">
        <f>(matriz[[#This Row],[valor probabilidad]]*matriz[[#This Row],[valor cronograma]])</f>
        <v>0</v>
      </c>
      <c r="O25" s="17">
        <f>(matriz[[#This Row],[valor probabilidad]]*matriz[[#This Row],[valor costos]])</f>
        <v>0</v>
      </c>
      <c r="P25" s="17">
        <f>(matriz[[#This Row],[valor probabilidad]]*matriz[[#This Row],[valor calidad]])</f>
        <v>0.13999999999999999</v>
      </c>
      <c r="Q25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7.0000000000000007E-2</v>
      </c>
      <c r="R25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25" s="44" t="str">
        <f>INDEX(listaRiesgos[],MATCH(matriz[[#This Row],[ID]],listaRiesgos[ID],0),7)</f>
        <v>Oportunidad</v>
      </c>
    </row>
    <row r="26" spans="1:19" ht="30" x14ac:dyDescent="0.25">
      <c r="A26" s="4" t="s">
        <v>197</v>
      </c>
      <c r="B26" s="43" t="str">
        <f>INDEX(listaRiesgos[],MATCH(matriz[[#This Row],[ID]],listaRiesgos[ID],0),2)</f>
        <v>Subir archivos multimedia podría tener problemas de velocidad</v>
      </c>
      <c r="C26" s="14" t="s">
        <v>39</v>
      </c>
      <c r="D26" s="11">
        <f>IF(ISBLANK(matriz[[#This Row],[Probabilidad]]),0,INDEX(escalaProbabilidad[],MATCH(matriz[[#This Row],[Probabilidad]],escalaProbabilidad[Probabilidad],0),2))</f>
        <v>0.7</v>
      </c>
      <c r="E26" s="14" t="s">
        <v>23</v>
      </c>
      <c r="F26" s="14" t="s">
        <v>23</v>
      </c>
      <c r="G26" s="14" t="s">
        <v>23</v>
      </c>
      <c r="H26" s="14" t="s">
        <v>42</v>
      </c>
      <c r="I26" s="15">
        <f>IF(OR(ISBLANK(matriz[[#This Row],[Alcance]]),matriz[[#This Row],[Alcance]]="-"),0,INDEX(escalaImpacto[],MATCH(matriz[[#This Row],[Alcance]],escalaImpacto[Impacto],0),2))</f>
        <v>0</v>
      </c>
      <c r="J26" s="15">
        <f>IF(OR(ISBLANK(matriz[[#This Row],[Cronograma]]),matriz[[#This Row],[Cronograma]]="-"),0,INDEX(escalaImpacto[],MATCH(matriz[[#This Row],[Cronograma]],escalaImpacto[Impacto],0),2))</f>
        <v>0</v>
      </c>
      <c r="K26" s="15">
        <f>IF(OR(ISBLANK(matriz[[#This Row],[Costos]]),matriz[[#This Row],[Costos]]="-"),0,INDEX(escalaImpacto[],MATCH(matriz[[#This Row],[Costos]],escalaImpacto[Impacto],0),2))</f>
        <v>0</v>
      </c>
      <c r="L26" s="15">
        <f>IF(OR(ISBLANK(matriz[[#This Row],[Calidad]]),matriz[[#This Row],[Calidad]]="-"),0,INDEX(escalaImpacto[],MATCH(matriz[[#This Row],[Calidad]],escalaImpacto[Impacto],0),2))</f>
        <v>0.2</v>
      </c>
      <c r="M26" s="17">
        <f>(matriz[[#This Row],[valor probabilidad]]*matriz[[#This Row],[valor alcance]])</f>
        <v>0</v>
      </c>
      <c r="N26" s="17">
        <f>(matriz[[#This Row],[valor probabilidad]]*matriz[[#This Row],[valor cronograma]])</f>
        <v>0</v>
      </c>
      <c r="O26" s="17">
        <f>(matriz[[#This Row],[valor probabilidad]]*matriz[[#This Row],[valor costos]])</f>
        <v>0</v>
      </c>
      <c r="P26" s="17">
        <f>(matriz[[#This Row],[valor probabilidad]]*matriz[[#This Row],[valor calidad]])</f>
        <v>0.13999999999999999</v>
      </c>
      <c r="Q26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7.0000000000000007E-2</v>
      </c>
      <c r="R26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26" s="44" t="str">
        <f>INDEX(listaRiesgos[],MATCH(matriz[[#This Row],[ID]],listaRiesgos[ID],0),7)</f>
        <v>Amenaza</v>
      </c>
    </row>
    <row r="27" spans="1:19" ht="30" x14ac:dyDescent="0.25">
      <c r="A27" s="4" t="s">
        <v>205</v>
      </c>
      <c r="B27" s="43" t="str">
        <f>INDEX(listaRiesgos[],MATCH(matriz[[#This Row],[ID]],listaRiesgos[ID],0),2)</f>
        <v>Subir archivos al servidor podría causar deterioro de los datos</v>
      </c>
      <c r="C27" s="14" t="s">
        <v>39</v>
      </c>
      <c r="D27" s="11">
        <f>IF(ISBLANK(matriz[[#This Row],[Probabilidad]]),0,INDEX(escalaProbabilidad[],MATCH(matriz[[#This Row],[Probabilidad]],escalaProbabilidad[Probabilidad],0),2))</f>
        <v>0.7</v>
      </c>
      <c r="E27" s="14" t="s">
        <v>23</v>
      </c>
      <c r="F27" s="14" t="s">
        <v>23</v>
      </c>
      <c r="G27" s="14" t="s">
        <v>23</v>
      </c>
      <c r="H27" s="14" t="s">
        <v>42</v>
      </c>
      <c r="I27" s="15">
        <f>IF(OR(ISBLANK(matriz[[#This Row],[Alcance]]),matriz[[#This Row],[Alcance]]="-"),0,INDEX(escalaImpacto[],MATCH(matriz[[#This Row],[Alcance]],escalaImpacto[Impacto],0),2))</f>
        <v>0</v>
      </c>
      <c r="J27" s="15">
        <f>IF(OR(ISBLANK(matriz[[#This Row],[Cronograma]]),matriz[[#This Row],[Cronograma]]="-"),0,INDEX(escalaImpacto[],MATCH(matriz[[#This Row],[Cronograma]],escalaImpacto[Impacto],0),2))</f>
        <v>0</v>
      </c>
      <c r="K27" s="15">
        <f>IF(OR(ISBLANK(matriz[[#This Row],[Costos]]),matriz[[#This Row],[Costos]]="-"),0,INDEX(escalaImpacto[],MATCH(matriz[[#This Row],[Costos]],escalaImpacto[Impacto],0),2))</f>
        <v>0</v>
      </c>
      <c r="L27" s="15">
        <f>IF(OR(ISBLANK(matriz[[#This Row],[Calidad]]),matriz[[#This Row],[Calidad]]="-"),0,INDEX(escalaImpacto[],MATCH(matriz[[#This Row],[Calidad]],escalaImpacto[Impacto],0),2))</f>
        <v>0.2</v>
      </c>
      <c r="M27" s="17">
        <f>(matriz[[#This Row],[valor probabilidad]]*matriz[[#This Row],[valor alcance]])</f>
        <v>0</v>
      </c>
      <c r="N27" s="17">
        <f>(matriz[[#This Row],[valor probabilidad]]*matriz[[#This Row],[valor cronograma]])</f>
        <v>0</v>
      </c>
      <c r="O27" s="17">
        <f>(matriz[[#This Row],[valor probabilidad]]*matriz[[#This Row],[valor costos]])</f>
        <v>0</v>
      </c>
      <c r="P27" s="17">
        <f>(matriz[[#This Row],[valor probabilidad]]*matriz[[#This Row],[valor calidad]])</f>
        <v>0.13999999999999999</v>
      </c>
      <c r="Q27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7.0000000000000007E-2</v>
      </c>
      <c r="R27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27" s="44" t="str">
        <f>INDEX(listaRiesgos[],MATCH(matriz[[#This Row],[ID]],listaRiesgos[ID],0),7)</f>
        <v>Amenaza</v>
      </c>
    </row>
    <row r="28" spans="1:19" x14ac:dyDescent="0.25">
      <c r="A28" s="4" t="s">
        <v>212</v>
      </c>
      <c r="B28" s="43" t="str">
        <f>INDEX(listaRiesgos[],MATCH(matriz[[#This Row],[ID]],listaRiesgos[ID],0),2)</f>
        <v>Asistente chatvox podría no estar disponible</v>
      </c>
      <c r="C28" s="14" t="s">
        <v>39</v>
      </c>
      <c r="D28" s="11">
        <f>IF(ISBLANK(matriz[[#This Row],[Probabilidad]]),0,INDEX(escalaProbabilidad[],MATCH(matriz[[#This Row],[Probabilidad]],escalaProbabilidad[Probabilidad],0),2))</f>
        <v>0.7</v>
      </c>
      <c r="E28" s="14" t="s">
        <v>23</v>
      </c>
      <c r="F28" s="14" t="s">
        <v>23</v>
      </c>
      <c r="G28" s="14" t="s">
        <v>23</v>
      </c>
      <c r="H28" s="14" t="s">
        <v>42</v>
      </c>
      <c r="I28" s="15">
        <f>IF(OR(ISBLANK(matriz[[#This Row],[Alcance]]),matriz[[#This Row],[Alcance]]="-"),0,INDEX(escalaImpacto[],MATCH(matriz[[#This Row],[Alcance]],escalaImpacto[Impacto],0),2))</f>
        <v>0</v>
      </c>
      <c r="J28" s="15">
        <f>IF(OR(ISBLANK(matriz[[#This Row],[Cronograma]]),matriz[[#This Row],[Cronograma]]="-"),0,INDEX(escalaImpacto[],MATCH(matriz[[#This Row],[Cronograma]],escalaImpacto[Impacto],0),2))</f>
        <v>0</v>
      </c>
      <c r="K28" s="15">
        <f>IF(OR(ISBLANK(matriz[[#This Row],[Costos]]),matriz[[#This Row],[Costos]]="-"),0,INDEX(escalaImpacto[],MATCH(matriz[[#This Row],[Costos]],escalaImpacto[Impacto],0),2))</f>
        <v>0</v>
      </c>
      <c r="L28" s="15">
        <f>IF(OR(ISBLANK(matriz[[#This Row],[Calidad]]),matriz[[#This Row],[Calidad]]="-"),0,INDEX(escalaImpacto[],MATCH(matriz[[#This Row],[Calidad]],escalaImpacto[Impacto],0),2))</f>
        <v>0.2</v>
      </c>
      <c r="M28" s="17">
        <f>(matriz[[#This Row],[valor probabilidad]]*matriz[[#This Row],[valor alcance]])</f>
        <v>0</v>
      </c>
      <c r="N28" s="17">
        <f>(matriz[[#This Row],[valor probabilidad]]*matriz[[#This Row],[valor cronograma]])</f>
        <v>0</v>
      </c>
      <c r="O28" s="17">
        <f>(matriz[[#This Row],[valor probabilidad]]*matriz[[#This Row],[valor costos]])</f>
        <v>0</v>
      </c>
      <c r="P28" s="17">
        <f>(matriz[[#This Row],[valor probabilidad]]*matriz[[#This Row],[valor calidad]])</f>
        <v>0.13999999999999999</v>
      </c>
      <c r="Q28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7.0000000000000007E-2</v>
      </c>
      <c r="R28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28" s="44" t="str">
        <f>INDEX(listaRiesgos[],MATCH(matriz[[#This Row],[ID]],listaRiesgos[ID],0),7)</f>
        <v>Amenaza</v>
      </c>
    </row>
    <row r="29" spans="1:19" ht="30" x14ac:dyDescent="0.25">
      <c r="A29" s="4" t="s">
        <v>223</v>
      </c>
      <c r="B29" s="43" t="str">
        <f>INDEX(listaRiesgos[],MATCH(matriz[[#This Row],[ID]],listaRiesgos[ID],0),2)</f>
        <v>Chatvox podría tener problemas de derivación a ejecutivos</v>
      </c>
      <c r="C29" s="14" t="s">
        <v>39</v>
      </c>
      <c r="D29" s="11">
        <f>IF(ISBLANK(matriz[[#This Row],[Probabilidad]]),0,INDEX(escalaProbabilidad[],MATCH(matriz[[#This Row],[Probabilidad]],escalaProbabilidad[Probabilidad],0),2))</f>
        <v>0.7</v>
      </c>
      <c r="E29" s="14" t="s">
        <v>23</v>
      </c>
      <c r="F29" s="14" t="s">
        <v>23</v>
      </c>
      <c r="G29" s="14" t="s">
        <v>23</v>
      </c>
      <c r="H29" s="14" t="s">
        <v>42</v>
      </c>
      <c r="I29" s="15">
        <f>IF(OR(ISBLANK(matriz[[#This Row],[Alcance]]),matriz[[#This Row],[Alcance]]="-"),0,INDEX(escalaImpacto[],MATCH(matriz[[#This Row],[Alcance]],escalaImpacto[Impacto],0),2))</f>
        <v>0</v>
      </c>
      <c r="J29" s="15">
        <f>IF(OR(ISBLANK(matriz[[#This Row],[Cronograma]]),matriz[[#This Row],[Cronograma]]="-"),0,INDEX(escalaImpacto[],MATCH(matriz[[#This Row],[Cronograma]],escalaImpacto[Impacto],0),2))</f>
        <v>0</v>
      </c>
      <c r="K29" s="15">
        <f>IF(OR(ISBLANK(matriz[[#This Row],[Costos]]),matriz[[#This Row],[Costos]]="-"),0,INDEX(escalaImpacto[],MATCH(matriz[[#This Row],[Costos]],escalaImpacto[Impacto],0),2))</f>
        <v>0</v>
      </c>
      <c r="L29" s="15">
        <f>IF(OR(ISBLANK(matriz[[#This Row],[Calidad]]),matriz[[#This Row],[Calidad]]="-"),0,INDEX(escalaImpacto[],MATCH(matriz[[#This Row],[Calidad]],escalaImpacto[Impacto],0),2))</f>
        <v>0.2</v>
      </c>
      <c r="M29" s="17">
        <f>(matriz[[#This Row],[valor probabilidad]]*matriz[[#This Row],[valor alcance]])</f>
        <v>0</v>
      </c>
      <c r="N29" s="17">
        <f>(matriz[[#This Row],[valor probabilidad]]*matriz[[#This Row],[valor cronograma]])</f>
        <v>0</v>
      </c>
      <c r="O29" s="17">
        <f>(matriz[[#This Row],[valor probabilidad]]*matriz[[#This Row],[valor costos]])</f>
        <v>0</v>
      </c>
      <c r="P29" s="17">
        <f>(matriz[[#This Row],[valor probabilidad]]*matriz[[#This Row],[valor calidad]])</f>
        <v>0.13999999999999999</v>
      </c>
      <c r="Q29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7.0000000000000007E-2</v>
      </c>
      <c r="R29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29" s="44" t="str">
        <f>INDEX(listaRiesgos[],MATCH(matriz[[#This Row],[ID]],listaRiesgos[ID],0),7)</f>
        <v>Amenaza</v>
      </c>
    </row>
    <row r="30" spans="1:19" ht="30" x14ac:dyDescent="0.25">
      <c r="A30" s="4" t="s">
        <v>215</v>
      </c>
      <c r="B30" s="43" t="str">
        <f>INDEX(listaRiesgos[],MATCH(matriz[[#This Row],[ID]],listaRiesgos[ID],0),2)</f>
        <v>Agendamiento de consultas por medio de chatvox podrían ser incorrectas</v>
      </c>
      <c r="C30" s="14" t="s">
        <v>43</v>
      </c>
      <c r="D30" s="11">
        <f>IF(ISBLANK(matriz[[#This Row],[Probabilidad]]),0,INDEX(escalaProbabilidad[],MATCH(matriz[[#This Row],[Probabilidad]],escalaProbabilidad[Probabilidad],0),2))</f>
        <v>0.3</v>
      </c>
      <c r="E30" s="14" t="s">
        <v>23</v>
      </c>
      <c r="F30" s="14" t="s">
        <v>23</v>
      </c>
      <c r="G30" s="14" t="s">
        <v>23</v>
      </c>
      <c r="H30" s="14" t="s">
        <v>40</v>
      </c>
      <c r="I30" s="15">
        <f>IF(OR(ISBLANK(matriz[[#This Row],[Alcance]]),matriz[[#This Row],[Alcance]]="-"),0,INDEX(escalaImpacto[],MATCH(matriz[[#This Row],[Alcance]],escalaImpacto[Impacto],0),2))</f>
        <v>0</v>
      </c>
      <c r="J30" s="15">
        <f>IF(OR(ISBLANK(matriz[[#This Row],[Cronograma]]),matriz[[#This Row],[Cronograma]]="-"),0,INDEX(escalaImpacto[],MATCH(matriz[[#This Row],[Cronograma]],escalaImpacto[Impacto],0),2))</f>
        <v>0</v>
      </c>
      <c r="K30" s="15">
        <f>IF(OR(ISBLANK(matriz[[#This Row],[Costos]]),matriz[[#This Row],[Costos]]="-"),0,INDEX(escalaImpacto[],MATCH(matriz[[#This Row],[Costos]],escalaImpacto[Impacto],0),2))</f>
        <v>0</v>
      </c>
      <c r="L30" s="15">
        <f>IF(OR(ISBLANK(matriz[[#This Row],[Calidad]]),matriz[[#This Row],[Calidad]]="-"),0,INDEX(escalaImpacto[],MATCH(matriz[[#This Row],[Calidad]],escalaImpacto[Impacto],0),2))</f>
        <v>0.4</v>
      </c>
      <c r="M30" s="17">
        <f>(matriz[[#This Row],[valor probabilidad]]*matriz[[#This Row],[valor alcance]])</f>
        <v>0</v>
      </c>
      <c r="N30" s="17">
        <f>(matriz[[#This Row],[valor probabilidad]]*matriz[[#This Row],[valor cronograma]])</f>
        <v>0</v>
      </c>
      <c r="O30" s="17">
        <f>(matriz[[#This Row],[valor probabilidad]]*matriz[[#This Row],[valor costos]])</f>
        <v>0</v>
      </c>
      <c r="P30" s="17">
        <f>(matriz[[#This Row],[valor probabilidad]]*matriz[[#This Row],[valor calidad]])</f>
        <v>0.12</v>
      </c>
      <c r="Q30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0.06</v>
      </c>
      <c r="R30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30" s="44" t="str">
        <f>INDEX(listaRiesgos[],MATCH(matriz[[#This Row],[ID]],listaRiesgos[ID],0),7)</f>
        <v>Amenaza</v>
      </c>
    </row>
    <row r="31" spans="1:19" ht="30" x14ac:dyDescent="0.25">
      <c r="A31" s="4" t="s">
        <v>177</v>
      </c>
      <c r="B31" s="43" t="str">
        <f>INDEX(listaRiesgos[],MATCH(matriz[[#This Row],[ID]],listaRiesgos[ID],0),2)</f>
        <v>Gestor de contraseñas podría ser ineficiente para  el registro de clientes</v>
      </c>
      <c r="C31" s="14" t="s">
        <v>41</v>
      </c>
      <c r="D31" s="11">
        <f>IF(ISBLANK(matriz[[#This Row],[Probabilidad]]),0,INDEX(escalaProbabilidad[],MATCH(matriz[[#This Row],[Probabilidad]],escalaProbabilidad[Probabilidad],0),2))</f>
        <v>0.5</v>
      </c>
      <c r="E31" s="14" t="s">
        <v>23</v>
      </c>
      <c r="F31" s="14" t="s">
        <v>23</v>
      </c>
      <c r="G31" s="14" t="s">
        <v>23</v>
      </c>
      <c r="H31" s="14" t="s">
        <v>42</v>
      </c>
      <c r="I31" s="15">
        <f>IF(OR(ISBLANK(matriz[[#This Row],[Alcance]]),matriz[[#This Row],[Alcance]]="-"),0,INDEX(escalaImpacto[],MATCH(matriz[[#This Row],[Alcance]],escalaImpacto[Impacto],0),2))</f>
        <v>0</v>
      </c>
      <c r="J31" s="15">
        <f>IF(OR(ISBLANK(matriz[[#This Row],[Cronograma]]),matriz[[#This Row],[Cronograma]]="-"),0,INDEX(escalaImpacto[],MATCH(matriz[[#This Row],[Cronograma]],escalaImpacto[Impacto],0),2))</f>
        <v>0</v>
      </c>
      <c r="K31" s="15">
        <f>IF(OR(ISBLANK(matriz[[#This Row],[Costos]]),matriz[[#This Row],[Costos]]="-"),0,INDEX(escalaImpacto[],MATCH(matriz[[#This Row],[Costos]],escalaImpacto[Impacto],0),2))</f>
        <v>0</v>
      </c>
      <c r="L31" s="15">
        <f>IF(OR(ISBLANK(matriz[[#This Row],[Calidad]]),matriz[[#This Row],[Calidad]]="-"),0,INDEX(escalaImpacto[],MATCH(matriz[[#This Row],[Calidad]],escalaImpacto[Impacto],0),2))</f>
        <v>0.2</v>
      </c>
      <c r="M31" s="17">
        <f>(matriz[[#This Row],[valor probabilidad]]*matriz[[#This Row],[valor alcance]])</f>
        <v>0</v>
      </c>
      <c r="N31" s="17">
        <f>(matriz[[#This Row],[valor probabilidad]]*matriz[[#This Row],[valor cronograma]])</f>
        <v>0</v>
      </c>
      <c r="O31" s="17">
        <f>(matriz[[#This Row],[valor probabilidad]]*matriz[[#This Row],[valor costos]])</f>
        <v>0</v>
      </c>
      <c r="P31" s="17">
        <f>(matriz[[#This Row],[valor probabilidad]]*matriz[[#This Row],[valor calidad]])</f>
        <v>0.1</v>
      </c>
      <c r="Q31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0.05</v>
      </c>
      <c r="R31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Baja</v>
      </c>
      <c r="S31" s="44" t="str">
        <f>INDEX(listaRiesgos[],MATCH(matriz[[#This Row],[ID]],listaRiesgos[ID],0),7)</f>
        <v>Oportunidad</v>
      </c>
    </row>
    <row r="32" spans="1:19" ht="30" x14ac:dyDescent="0.25">
      <c r="A32" s="4" t="s">
        <v>193</v>
      </c>
      <c r="B32" s="43" t="str">
        <f>INDEX(listaRiesgos[],MATCH(matriz[[#This Row],[ID]],listaRiesgos[ID],0),2)</f>
        <v>Personal de TI podría tener conocimientos limitados sobre sharepoint</v>
      </c>
      <c r="C32" s="14" t="s">
        <v>41</v>
      </c>
      <c r="D32" s="11">
        <f>IF(ISBLANK(matriz[[#This Row],[Probabilidad]]),0,INDEX(escalaProbabilidad[],MATCH(matriz[[#This Row],[Probabilidad]],escalaProbabilidad[Probabilidad],0),2))</f>
        <v>0.5</v>
      </c>
      <c r="E32" s="14" t="s">
        <v>23</v>
      </c>
      <c r="F32" s="14" t="s">
        <v>46</v>
      </c>
      <c r="G32" s="14" t="s">
        <v>44</v>
      </c>
      <c r="H32" s="14" t="s">
        <v>23</v>
      </c>
      <c r="I32" s="15">
        <f>IF(OR(ISBLANK(matriz[[#This Row],[Alcance]]),matriz[[#This Row],[Alcance]]="-"),0,INDEX(escalaImpacto[],MATCH(matriz[[#This Row],[Alcance]],escalaImpacto[Impacto],0),2))</f>
        <v>0</v>
      </c>
      <c r="J32" s="15">
        <f>IF(OR(ISBLANK(matriz[[#This Row],[Cronograma]]),matriz[[#This Row],[Cronograma]]="-"),0,INDEX(escalaImpacto[],MATCH(matriz[[#This Row],[Cronograma]],escalaImpacto[Impacto],0),2))</f>
        <v>0.05</v>
      </c>
      <c r="K32" s="15">
        <f>IF(OR(ISBLANK(matriz[[#This Row],[Costos]]),matriz[[#This Row],[Costos]]="-"),0,INDEX(escalaImpacto[],MATCH(matriz[[#This Row],[Costos]],escalaImpacto[Impacto],0),2))</f>
        <v>0.1</v>
      </c>
      <c r="L32" s="15">
        <f>IF(OR(ISBLANK(matriz[[#This Row],[Calidad]]),matriz[[#This Row],[Calidad]]="-"),0,INDEX(escalaImpacto[],MATCH(matriz[[#This Row],[Calidad]],escalaImpacto[Impacto],0),2))</f>
        <v>0</v>
      </c>
      <c r="M32" s="17">
        <f>(matriz[[#This Row],[valor probabilidad]]*matriz[[#This Row],[valor alcance]])</f>
        <v>0</v>
      </c>
      <c r="N32" s="17">
        <f>(matriz[[#This Row],[valor probabilidad]]*matriz[[#This Row],[valor cronograma]])</f>
        <v>2.5000000000000001E-2</v>
      </c>
      <c r="O32" s="17">
        <f>(matriz[[#This Row],[valor probabilidad]]*matriz[[#This Row],[valor costos]])</f>
        <v>0.05</v>
      </c>
      <c r="P32" s="17">
        <f>(matriz[[#This Row],[valor probabilidad]]*matriz[[#This Row],[valor calidad]])</f>
        <v>0</v>
      </c>
      <c r="Q32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0.05</v>
      </c>
      <c r="R32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Baja</v>
      </c>
      <c r="S32" s="44" t="str">
        <f>INDEX(listaRiesgos[],MATCH(matriz[[#This Row],[ID]],listaRiesgos[ID],0),7)</f>
        <v>Oportunidad</v>
      </c>
    </row>
    <row r="33" spans="1:19" ht="30" x14ac:dyDescent="0.25">
      <c r="A33" s="4" t="s">
        <v>219</v>
      </c>
      <c r="B33" s="43" t="str">
        <f>INDEX(listaRiesgos[],MATCH(matriz[[#This Row],[ID]],listaRiesgos[ID],0),2)</f>
        <v>Chatvox podría no tener respuestas correctas a consultas</v>
      </c>
      <c r="C33" s="14" t="s">
        <v>41</v>
      </c>
      <c r="D33" s="11">
        <f>IF(ISBLANK(matriz[[#This Row],[Probabilidad]]),0,INDEX(escalaProbabilidad[],MATCH(matriz[[#This Row],[Probabilidad]],escalaProbabilidad[Probabilidad],0),2))</f>
        <v>0.5</v>
      </c>
      <c r="E33" s="14" t="s">
        <v>23</v>
      </c>
      <c r="F33" s="14" t="s">
        <v>23</v>
      </c>
      <c r="G33" s="14" t="s">
        <v>23</v>
      </c>
      <c r="H33" s="14" t="s">
        <v>42</v>
      </c>
      <c r="I33" s="15">
        <f>IF(OR(ISBLANK(matriz[[#This Row],[Alcance]]),matriz[[#This Row],[Alcance]]="-"),0,INDEX(escalaImpacto[],MATCH(matriz[[#This Row],[Alcance]],escalaImpacto[Impacto],0),2))</f>
        <v>0</v>
      </c>
      <c r="J33" s="15">
        <f>IF(OR(ISBLANK(matriz[[#This Row],[Cronograma]]),matriz[[#This Row],[Cronograma]]="-"),0,INDEX(escalaImpacto[],MATCH(matriz[[#This Row],[Cronograma]],escalaImpacto[Impacto],0),2))</f>
        <v>0</v>
      </c>
      <c r="K33" s="15">
        <f>IF(OR(ISBLANK(matriz[[#This Row],[Costos]]),matriz[[#This Row],[Costos]]="-"),0,INDEX(escalaImpacto[],MATCH(matriz[[#This Row],[Costos]],escalaImpacto[Impacto],0),2))</f>
        <v>0</v>
      </c>
      <c r="L33" s="15">
        <f>IF(OR(ISBLANK(matriz[[#This Row],[Calidad]]),matriz[[#This Row],[Calidad]]="-"),0,INDEX(escalaImpacto[],MATCH(matriz[[#This Row],[Calidad]],escalaImpacto[Impacto],0),2))</f>
        <v>0.2</v>
      </c>
      <c r="M33" s="17">
        <f>(matriz[[#This Row],[valor probabilidad]]*matriz[[#This Row],[valor alcance]])</f>
        <v>0</v>
      </c>
      <c r="N33" s="17">
        <f>(matriz[[#This Row],[valor probabilidad]]*matriz[[#This Row],[valor cronograma]])</f>
        <v>0</v>
      </c>
      <c r="O33" s="17">
        <f>(matriz[[#This Row],[valor probabilidad]]*matriz[[#This Row],[valor costos]])</f>
        <v>0</v>
      </c>
      <c r="P33" s="17">
        <f>(matriz[[#This Row],[valor probabilidad]]*matriz[[#This Row],[valor calidad]])</f>
        <v>0.1</v>
      </c>
      <c r="Q33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0.05</v>
      </c>
      <c r="R33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Baja</v>
      </c>
      <c r="S33" s="44" t="str">
        <f>INDEX(listaRiesgos[],MATCH(matriz[[#This Row],[ID]],listaRiesgos[ID],0),7)</f>
        <v>Amenaza</v>
      </c>
    </row>
    <row r="34" spans="1:19" ht="30" x14ac:dyDescent="0.25">
      <c r="A34" s="4" t="s">
        <v>152</v>
      </c>
      <c r="B34" s="3" t="str">
        <f>INDEX(listaRiesgos[],MATCH(matriz[[#This Row],[ID]],listaRiesgos[ID],0),2)</f>
        <v>Roles y permisos de usuarios podrían ser incongruentes</v>
      </c>
      <c r="C34" s="14" t="s">
        <v>39</v>
      </c>
      <c r="D34" s="11">
        <f>IF(ISBLANK(matriz[[#This Row],[Probabilidad]]),0,INDEX(escalaProbabilidad[],MATCH(matriz[[#This Row],[Probabilidad]],escalaProbabilidad[Probabilidad],0),2))</f>
        <v>0.7</v>
      </c>
      <c r="E34" s="14" t="s">
        <v>23</v>
      </c>
      <c r="F34" s="14" t="s">
        <v>23</v>
      </c>
      <c r="G34" s="14" t="s">
        <v>23</v>
      </c>
      <c r="H34" s="14" t="s">
        <v>44</v>
      </c>
      <c r="I34" s="15">
        <f>IF(OR(ISBLANK(matriz[[#This Row],[Alcance]]),matriz[[#This Row],[Alcance]]="-"),0,INDEX(escalaImpacto[],MATCH(matriz[[#This Row],[Alcance]],escalaImpacto[Impacto],0),2))</f>
        <v>0</v>
      </c>
      <c r="J34" s="15">
        <f>IF(OR(ISBLANK(matriz[[#This Row],[Cronograma]]),matriz[[#This Row],[Cronograma]]="-"),0,INDEX(escalaImpacto[],MATCH(matriz[[#This Row],[Cronograma]],escalaImpacto[Impacto],0),2))</f>
        <v>0</v>
      </c>
      <c r="K34" s="15">
        <f>IF(OR(ISBLANK(matriz[[#This Row],[Costos]]),matriz[[#This Row],[Costos]]="-"),0,INDEX(escalaImpacto[],MATCH(matriz[[#This Row],[Costos]],escalaImpacto[Impacto],0),2))</f>
        <v>0</v>
      </c>
      <c r="L34" s="15">
        <f>IF(OR(ISBLANK(matriz[[#This Row],[Calidad]]),matriz[[#This Row],[Calidad]]="-"),0,INDEX(escalaImpacto[],MATCH(matriz[[#This Row],[Calidad]],escalaImpacto[Impacto],0),2))</f>
        <v>0.1</v>
      </c>
      <c r="M34" s="17">
        <f>(matriz[[#This Row],[valor probabilidad]]*matriz[[#This Row],[valor alcance]])</f>
        <v>0</v>
      </c>
      <c r="N34" s="17">
        <f>(matriz[[#This Row],[valor probabilidad]]*matriz[[#This Row],[valor cronograma]])</f>
        <v>0</v>
      </c>
      <c r="O34" s="17">
        <f>(matriz[[#This Row],[valor probabilidad]]*matriz[[#This Row],[valor costos]])</f>
        <v>0</v>
      </c>
      <c r="P34" s="17">
        <f>(matriz[[#This Row],[valor probabilidad]]*matriz[[#This Row],[valor calidad]])</f>
        <v>6.9999999999999993E-2</v>
      </c>
      <c r="Q34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0.04</v>
      </c>
      <c r="R34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Baja</v>
      </c>
      <c r="S34" t="str">
        <f>INDEX(listaRiesgos[],MATCH(matriz[[#This Row],[ID]],listaRiesgos[ID],0),7)</f>
        <v>Amenaza</v>
      </c>
    </row>
    <row r="35" spans="1:19" ht="30" x14ac:dyDescent="0.25">
      <c r="A35" s="4" t="s">
        <v>226</v>
      </c>
      <c r="B35" s="43" t="str">
        <f>INDEX(listaRiesgos[],MATCH(matriz[[#This Row],[ID]],listaRiesgos[ID],0),2)</f>
        <v>Contenidos podrían visualizarse incorrectamente en los navegadores indicados</v>
      </c>
      <c r="C35" s="14" t="s">
        <v>39</v>
      </c>
      <c r="D35" s="11">
        <f>IF(ISBLANK(matriz[[#This Row],[Probabilidad]]),0,INDEX(escalaProbabilidad[],MATCH(matriz[[#This Row],[Probabilidad]],escalaProbabilidad[Probabilidad],0),2))</f>
        <v>0.7</v>
      </c>
      <c r="E35" s="14" t="s">
        <v>23</v>
      </c>
      <c r="F35" s="14" t="s">
        <v>23</v>
      </c>
      <c r="G35" s="14" t="s">
        <v>23</v>
      </c>
      <c r="H35" s="14" t="s">
        <v>44</v>
      </c>
      <c r="I35" s="15">
        <f>IF(OR(ISBLANK(matriz[[#This Row],[Alcance]]),matriz[[#This Row],[Alcance]]="-"),0,INDEX(escalaImpacto[],MATCH(matriz[[#This Row],[Alcance]],escalaImpacto[Impacto],0),2))</f>
        <v>0</v>
      </c>
      <c r="J35" s="15">
        <f>IF(OR(ISBLANK(matriz[[#This Row],[Cronograma]]),matriz[[#This Row],[Cronograma]]="-"),0,INDEX(escalaImpacto[],MATCH(matriz[[#This Row],[Cronograma]],escalaImpacto[Impacto],0),2))</f>
        <v>0</v>
      </c>
      <c r="K35" s="15">
        <f>IF(OR(ISBLANK(matriz[[#This Row],[Costos]]),matriz[[#This Row],[Costos]]="-"),0,INDEX(escalaImpacto[],MATCH(matriz[[#This Row],[Costos]],escalaImpacto[Impacto],0),2))</f>
        <v>0</v>
      </c>
      <c r="L35" s="15">
        <f>IF(OR(ISBLANK(matriz[[#This Row],[Calidad]]),matriz[[#This Row],[Calidad]]="-"),0,INDEX(escalaImpacto[],MATCH(matriz[[#This Row],[Calidad]],escalaImpacto[Impacto],0),2))</f>
        <v>0.1</v>
      </c>
      <c r="M35" s="17">
        <f>(matriz[[#This Row],[valor probabilidad]]*matriz[[#This Row],[valor alcance]])</f>
        <v>0</v>
      </c>
      <c r="N35" s="17">
        <f>(matriz[[#This Row],[valor probabilidad]]*matriz[[#This Row],[valor cronograma]])</f>
        <v>0</v>
      </c>
      <c r="O35" s="17">
        <f>(matriz[[#This Row],[valor probabilidad]]*matriz[[#This Row],[valor costos]])</f>
        <v>0</v>
      </c>
      <c r="P35" s="17">
        <f>(matriz[[#This Row],[valor probabilidad]]*matriz[[#This Row],[valor calidad]])</f>
        <v>6.9999999999999993E-2</v>
      </c>
      <c r="Q35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0.04</v>
      </c>
      <c r="R35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Baja</v>
      </c>
      <c r="S35" s="44" t="str">
        <f>INDEX(listaRiesgos[],MATCH(matriz[[#This Row],[ID]],listaRiesgos[ID],0),7)</f>
        <v>Oportunidad</v>
      </c>
    </row>
    <row r="36" spans="1:19" ht="30" x14ac:dyDescent="0.25">
      <c r="A36" s="4" t="s">
        <v>148</v>
      </c>
      <c r="B36" s="3" t="str">
        <f>INDEX(listaRiesgos[],MATCH(matriz[[#This Row],[ID]],listaRiesgos[ID],0),2)</f>
        <v>usuarios podrían perder la visualización de su contenido luego de autentificarse</v>
      </c>
      <c r="C36" s="14" t="s">
        <v>43</v>
      </c>
      <c r="D36" s="11">
        <f>IF(ISBLANK(matriz[[#This Row],[Probabilidad]]),0,INDEX(escalaProbabilidad[],MATCH(matriz[[#This Row],[Probabilidad]],escalaProbabilidad[Probabilidad],0),2))</f>
        <v>0.3</v>
      </c>
      <c r="E36" s="14" t="s">
        <v>23</v>
      </c>
      <c r="F36" s="14" t="s">
        <v>23</v>
      </c>
      <c r="G36" s="14" t="s">
        <v>23</v>
      </c>
      <c r="H36" s="14" t="s">
        <v>42</v>
      </c>
      <c r="I36" s="15">
        <f>IF(OR(ISBLANK(matriz[[#This Row],[Alcance]]),matriz[[#This Row],[Alcance]]="-"),0,INDEX(escalaImpacto[],MATCH(matriz[[#This Row],[Alcance]],escalaImpacto[Impacto],0),2))</f>
        <v>0</v>
      </c>
      <c r="J36" s="15">
        <f>IF(OR(ISBLANK(matriz[[#This Row],[Cronograma]]),matriz[[#This Row],[Cronograma]]="-"),0,INDEX(escalaImpacto[],MATCH(matriz[[#This Row],[Cronograma]],escalaImpacto[Impacto],0),2))</f>
        <v>0</v>
      </c>
      <c r="K36" s="15">
        <f>IF(OR(ISBLANK(matriz[[#This Row],[Costos]]),matriz[[#This Row],[Costos]]="-"),0,INDEX(escalaImpacto[],MATCH(matriz[[#This Row],[Costos]],escalaImpacto[Impacto],0),2))</f>
        <v>0</v>
      </c>
      <c r="L36" s="15">
        <f>IF(OR(ISBLANK(matriz[[#This Row],[Calidad]]),matriz[[#This Row],[Calidad]]="-"),0,INDEX(escalaImpacto[],MATCH(matriz[[#This Row],[Calidad]],escalaImpacto[Impacto],0),2))</f>
        <v>0.2</v>
      </c>
      <c r="M36" s="17">
        <f>(matriz[[#This Row],[valor probabilidad]]*matriz[[#This Row],[valor alcance]])</f>
        <v>0</v>
      </c>
      <c r="N36" s="17">
        <f>(matriz[[#This Row],[valor probabilidad]]*matriz[[#This Row],[valor cronograma]])</f>
        <v>0</v>
      </c>
      <c r="O36" s="17">
        <f>(matriz[[#This Row],[valor probabilidad]]*matriz[[#This Row],[valor costos]])</f>
        <v>0</v>
      </c>
      <c r="P36" s="17">
        <f>(matriz[[#This Row],[valor probabilidad]]*matriz[[#This Row],[valor calidad]])</f>
        <v>0.06</v>
      </c>
      <c r="Q36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0.03</v>
      </c>
      <c r="R36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Baja</v>
      </c>
      <c r="S36" t="str">
        <f>INDEX(listaRiesgos[],MATCH(matriz[[#This Row],[ID]],listaRiesgos[ID],0),7)</f>
        <v>Amenaza</v>
      </c>
    </row>
    <row r="37" spans="1:19" x14ac:dyDescent="0.25">
      <c r="A37" s="4" t="s">
        <v>157</v>
      </c>
      <c r="B37" s="43" t="str">
        <f>INDEX(listaRiesgos[],MATCH(matriz[[#This Row],[ID]],listaRiesgos[ID],0),2)</f>
        <v>Visualización del contenido podría ser inexacto</v>
      </c>
      <c r="C37" s="14" t="s">
        <v>41</v>
      </c>
      <c r="D37" s="11">
        <f>IF(ISBLANK(matriz[[#This Row],[Probabilidad]]),0,INDEX(escalaProbabilidad[],MATCH(matriz[[#This Row],[Probabilidad]],escalaProbabilidad[Probabilidad],0),2))</f>
        <v>0.5</v>
      </c>
      <c r="E37" s="14" t="s">
        <v>23</v>
      </c>
      <c r="F37" s="14" t="s">
        <v>23</v>
      </c>
      <c r="G37" s="14" t="s">
        <v>23</v>
      </c>
      <c r="H37" s="14" t="s">
        <v>44</v>
      </c>
      <c r="I37" s="15">
        <f>IF(OR(ISBLANK(matriz[[#This Row],[Alcance]]),matriz[[#This Row],[Alcance]]="-"),0,INDEX(escalaImpacto[],MATCH(matriz[[#This Row],[Alcance]],escalaImpacto[Impacto],0),2))</f>
        <v>0</v>
      </c>
      <c r="J37" s="15">
        <f>IF(OR(ISBLANK(matriz[[#This Row],[Cronograma]]),matriz[[#This Row],[Cronograma]]="-"),0,INDEX(escalaImpacto[],MATCH(matriz[[#This Row],[Cronograma]],escalaImpacto[Impacto],0),2))</f>
        <v>0</v>
      </c>
      <c r="K37" s="15">
        <f>IF(OR(ISBLANK(matriz[[#This Row],[Costos]]),matriz[[#This Row],[Costos]]="-"),0,INDEX(escalaImpacto[],MATCH(matriz[[#This Row],[Costos]],escalaImpacto[Impacto],0),2))</f>
        <v>0</v>
      </c>
      <c r="L37" s="15">
        <f>IF(OR(ISBLANK(matriz[[#This Row],[Calidad]]),matriz[[#This Row],[Calidad]]="-"),0,INDEX(escalaImpacto[],MATCH(matriz[[#This Row],[Calidad]],escalaImpacto[Impacto],0),2))</f>
        <v>0.1</v>
      </c>
      <c r="M37" s="17">
        <f>(matriz[[#This Row],[valor probabilidad]]*matriz[[#This Row],[valor alcance]])</f>
        <v>0</v>
      </c>
      <c r="N37" s="17">
        <f>(matriz[[#This Row],[valor probabilidad]]*matriz[[#This Row],[valor cronograma]])</f>
        <v>0</v>
      </c>
      <c r="O37" s="17">
        <f>(matriz[[#This Row],[valor probabilidad]]*matriz[[#This Row],[valor costos]])</f>
        <v>0</v>
      </c>
      <c r="P37" s="17">
        <f>(matriz[[#This Row],[valor probabilidad]]*matriz[[#This Row],[valor calidad]])</f>
        <v>0.05</v>
      </c>
      <c r="Q37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0.03</v>
      </c>
      <c r="R37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Baja</v>
      </c>
      <c r="S37" s="44" t="str">
        <f>INDEX(listaRiesgos[],MATCH(matriz[[#This Row],[ID]],listaRiesgos[ID],0),7)</f>
        <v>Amenaza</v>
      </c>
    </row>
    <row r="38" spans="1:19" x14ac:dyDescent="0.25">
      <c r="A38" s="4" t="s">
        <v>172</v>
      </c>
      <c r="B38" s="43" t="str">
        <f>INDEX(listaRiesgos[],MATCH(matriz[[#This Row],[ID]],listaRiesgos[ID],0),2)</f>
        <v>Registro de clientes podría ser confuso</v>
      </c>
      <c r="C38" s="14" t="s">
        <v>43</v>
      </c>
      <c r="D38" s="11">
        <f>IF(ISBLANK(matriz[[#This Row],[Probabilidad]]),0,INDEX(escalaProbabilidad[],MATCH(matriz[[#This Row],[Probabilidad]],escalaProbabilidad[Probabilidad],0),2))</f>
        <v>0.3</v>
      </c>
      <c r="E38" s="14" t="s">
        <v>23</v>
      </c>
      <c r="F38" s="14" t="s">
        <v>23</v>
      </c>
      <c r="G38" s="14" t="s">
        <v>23</v>
      </c>
      <c r="H38" s="14" t="s">
        <v>42</v>
      </c>
      <c r="I38" s="15">
        <f>IF(OR(ISBLANK(matriz[[#This Row],[Alcance]]),matriz[[#This Row],[Alcance]]="-"),0,INDEX(escalaImpacto[],MATCH(matriz[[#This Row],[Alcance]],escalaImpacto[Impacto],0),2))</f>
        <v>0</v>
      </c>
      <c r="J38" s="15">
        <f>IF(OR(ISBLANK(matriz[[#This Row],[Cronograma]]),matriz[[#This Row],[Cronograma]]="-"),0,INDEX(escalaImpacto[],MATCH(matriz[[#This Row],[Cronograma]],escalaImpacto[Impacto],0),2))</f>
        <v>0</v>
      </c>
      <c r="K38" s="15">
        <f>IF(OR(ISBLANK(matriz[[#This Row],[Costos]]),matriz[[#This Row],[Costos]]="-"),0,INDEX(escalaImpacto[],MATCH(matriz[[#This Row],[Costos]],escalaImpacto[Impacto],0),2))</f>
        <v>0</v>
      </c>
      <c r="L38" s="15">
        <f>IF(OR(ISBLANK(matriz[[#This Row],[Calidad]]),matriz[[#This Row],[Calidad]]="-"),0,INDEX(escalaImpacto[],MATCH(matriz[[#This Row],[Calidad]],escalaImpacto[Impacto],0),2))</f>
        <v>0.2</v>
      </c>
      <c r="M38" s="17">
        <f>(matriz[[#This Row],[valor probabilidad]]*matriz[[#This Row],[valor alcance]])</f>
        <v>0</v>
      </c>
      <c r="N38" s="17">
        <f>(matriz[[#This Row],[valor probabilidad]]*matriz[[#This Row],[valor cronograma]])</f>
        <v>0</v>
      </c>
      <c r="O38" s="17">
        <f>(matriz[[#This Row],[valor probabilidad]]*matriz[[#This Row],[valor costos]])</f>
        <v>0</v>
      </c>
      <c r="P38" s="17">
        <f>(matriz[[#This Row],[valor probabilidad]]*matriz[[#This Row],[valor calidad]])</f>
        <v>0.06</v>
      </c>
      <c r="Q38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0.03</v>
      </c>
      <c r="R38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Baja</v>
      </c>
      <c r="S38" s="44" t="str">
        <f>INDEX(listaRiesgos[],MATCH(matriz[[#This Row],[ID]],listaRiesgos[ID],0),7)</f>
        <v>Amenaza</v>
      </c>
    </row>
    <row r="39" spans="1:19" ht="30" x14ac:dyDescent="0.25">
      <c r="A39" s="4" t="s">
        <v>181</v>
      </c>
      <c r="B39" s="43" t="str">
        <f>INDEX(listaRiesgos[],MATCH(matriz[[#This Row],[ID]],listaRiesgos[ID],0),2)</f>
        <v>Cliente podría no visualizar su contenido apropiadamente</v>
      </c>
      <c r="C39" s="14" t="s">
        <v>41</v>
      </c>
      <c r="D39" s="11">
        <f>IF(ISBLANK(matriz[[#This Row],[Probabilidad]]),0,INDEX(escalaProbabilidad[],MATCH(matriz[[#This Row],[Probabilidad]],escalaProbabilidad[Probabilidad],0),2))</f>
        <v>0.5</v>
      </c>
      <c r="E39" s="14" t="s">
        <v>23</v>
      </c>
      <c r="F39" s="14" t="s">
        <v>23</v>
      </c>
      <c r="G39" s="14" t="s">
        <v>23</v>
      </c>
      <c r="H39" s="14" t="s">
        <v>44</v>
      </c>
      <c r="I39" s="15">
        <f>IF(OR(ISBLANK(matriz[[#This Row],[Alcance]]),matriz[[#This Row],[Alcance]]="-"),0,INDEX(escalaImpacto[],MATCH(matriz[[#This Row],[Alcance]],escalaImpacto[Impacto],0),2))</f>
        <v>0</v>
      </c>
      <c r="J39" s="15">
        <f>IF(OR(ISBLANK(matriz[[#This Row],[Cronograma]]),matriz[[#This Row],[Cronograma]]="-"),0,INDEX(escalaImpacto[],MATCH(matriz[[#This Row],[Cronograma]],escalaImpacto[Impacto],0),2))</f>
        <v>0</v>
      </c>
      <c r="K39" s="15">
        <f>IF(OR(ISBLANK(matriz[[#This Row],[Costos]]),matriz[[#This Row],[Costos]]="-"),0,INDEX(escalaImpacto[],MATCH(matriz[[#This Row],[Costos]],escalaImpacto[Impacto],0),2))</f>
        <v>0</v>
      </c>
      <c r="L39" s="15">
        <f>IF(OR(ISBLANK(matriz[[#This Row],[Calidad]]),matriz[[#This Row],[Calidad]]="-"),0,INDEX(escalaImpacto[],MATCH(matriz[[#This Row],[Calidad]],escalaImpacto[Impacto],0),2))</f>
        <v>0.1</v>
      </c>
      <c r="M39" s="17">
        <f>(matriz[[#This Row],[valor probabilidad]]*matriz[[#This Row],[valor alcance]])</f>
        <v>0</v>
      </c>
      <c r="N39" s="17">
        <f>(matriz[[#This Row],[valor probabilidad]]*matriz[[#This Row],[valor cronograma]])</f>
        <v>0</v>
      </c>
      <c r="O39" s="17">
        <f>(matriz[[#This Row],[valor probabilidad]]*matriz[[#This Row],[valor costos]])</f>
        <v>0</v>
      </c>
      <c r="P39" s="17">
        <f>(matriz[[#This Row],[valor probabilidad]]*matriz[[#This Row],[valor calidad]])</f>
        <v>0.05</v>
      </c>
      <c r="Q39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0.03</v>
      </c>
      <c r="R39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Baja</v>
      </c>
      <c r="S39" s="44" t="str">
        <f>INDEX(listaRiesgos[],MATCH(matriz[[#This Row],[ID]],listaRiesgos[ID],0),7)</f>
        <v>Amenaza</v>
      </c>
    </row>
    <row r="40" spans="1:19" ht="30" x14ac:dyDescent="0.25">
      <c r="A40" s="4" t="s">
        <v>167</v>
      </c>
      <c r="B40" s="43" t="str">
        <f>INDEX(listaRiesgos[],MATCH(matriz[[#This Row],[ID]],listaRiesgos[ID],0),2)</f>
        <v>Usuarios podrían cambiar información libremente en su perfil</v>
      </c>
      <c r="C40" s="14" t="s">
        <v>39</v>
      </c>
      <c r="D40" s="11">
        <f>IF(ISBLANK(matriz[[#This Row],[Probabilidad]]),0,INDEX(escalaProbabilidad[],MATCH(matriz[[#This Row],[Probabilidad]],escalaProbabilidad[Probabilidad],0),2))</f>
        <v>0.7</v>
      </c>
      <c r="E40" s="14" t="s">
        <v>23</v>
      </c>
      <c r="F40" s="14" t="s">
        <v>23</v>
      </c>
      <c r="G40" s="14" t="s">
        <v>23</v>
      </c>
      <c r="H40" s="14" t="s">
        <v>46</v>
      </c>
      <c r="I40" s="15">
        <f>IF(OR(ISBLANK(matriz[[#This Row],[Alcance]]),matriz[[#This Row],[Alcance]]="-"),0,INDEX(escalaImpacto[],MATCH(matriz[[#This Row],[Alcance]],escalaImpacto[Impacto],0),2))</f>
        <v>0</v>
      </c>
      <c r="J40" s="15">
        <f>IF(OR(ISBLANK(matriz[[#This Row],[Cronograma]]),matriz[[#This Row],[Cronograma]]="-"),0,INDEX(escalaImpacto[],MATCH(matriz[[#This Row],[Cronograma]],escalaImpacto[Impacto],0),2))</f>
        <v>0</v>
      </c>
      <c r="K40" s="15">
        <f>IF(OR(ISBLANK(matriz[[#This Row],[Costos]]),matriz[[#This Row],[Costos]]="-"),0,INDEX(escalaImpacto[],MATCH(matriz[[#This Row],[Costos]],escalaImpacto[Impacto],0),2))</f>
        <v>0</v>
      </c>
      <c r="L40" s="15">
        <f>IF(OR(ISBLANK(matriz[[#This Row],[Calidad]]),matriz[[#This Row],[Calidad]]="-"),0,INDEX(escalaImpacto[],MATCH(matriz[[#This Row],[Calidad]],escalaImpacto[Impacto],0),2))</f>
        <v>0.05</v>
      </c>
      <c r="M40" s="17">
        <f>(matriz[[#This Row],[valor probabilidad]]*matriz[[#This Row],[valor alcance]])</f>
        <v>0</v>
      </c>
      <c r="N40" s="17">
        <f>(matriz[[#This Row],[valor probabilidad]]*matriz[[#This Row],[valor cronograma]])</f>
        <v>0</v>
      </c>
      <c r="O40" s="17">
        <f>(matriz[[#This Row],[valor probabilidad]]*matriz[[#This Row],[valor costos]])</f>
        <v>0</v>
      </c>
      <c r="P40" s="17">
        <f>(matriz[[#This Row],[valor probabilidad]]*matriz[[#This Row],[valor calidad]])</f>
        <v>3.4999999999999996E-2</v>
      </c>
      <c r="Q40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0.02</v>
      </c>
      <c r="R40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Baja</v>
      </c>
      <c r="S40" s="44" t="str">
        <f>INDEX(listaRiesgos[],MATCH(matriz[[#This Row],[ID]],listaRiesgos[ID],0),7)</f>
        <v>Amenaza</v>
      </c>
    </row>
    <row r="41" spans="1:19" x14ac:dyDescent="0.25">
      <c r="A41" s="4" t="s">
        <v>160</v>
      </c>
      <c r="B41" s="43" t="str">
        <f>INDEX(listaRiesgos[],MATCH(matriz[[#This Row],[ID]],listaRiesgos[ID],0),2)</f>
        <v>Administración de usuarios podría ser confusa</v>
      </c>
      <c r="C41" s="14" t="s">
        <v>41</v>
      </c>
      <c r="D41" s="11">
        <f>IF(ISBLANK(matriz[[#This Row],[Probabilidad]]),0,INDEX(escalaProbabilidad[],MATCH(matriz[[#This Row],[Probabilidad]],escalaProbabilidad[Probabilidad],0),2))</f>
        <v>0.5</v>
      </c>
      <c r="E41" s="14" t="s">
        <v>23</v>
      </c>
      <c r="F41" s="14" t="s">
        <v>23</v>
      </c>
      <c r="G41" s="14" t="s">
        <v>23</v>
      </c>
      <c r="H41" s="14" t="s">
        <v>46</v>
      </c>
      <c r="I41" s="15">
        <f>IF(OR(ISBLANK(matriz[[#This Row],[Alcance]]),matriz[[#This Row],[Alcance]]="-"),0,INDEX(escalaImpacto[],MATCH(matriz[[#This Row],[Alcance]],escalaImpacto[Impacto],0),2))</f>
        <v>0</v>
      </c>
      <c r="J41" s="15">
        <f>IF(OR(ISBLANK(matriz[[#This Row],[Cronograma]]),matriz[[#This Row],[Cronograma]]="-"),0,INDEX(escalaImpacto[],MATCH(matriz[[#This Row],[Cronograma]],escalaImpacto[Impacto],0),2))</f>
        <v>0</v>
      </c>
      <c r="K41" s="15">
        <f>IF(OR(ISBLANK(matriz[[#This Row],[Costos]]),matriz[[#This Row],[Costos]]="-"),0,INDEX(escalaImpacto[],MATCH(matriz[[#This Row],[Costos]],escalaImpacto[Impacto],0),2))</f>
        <v>0</v>
      </c>
      <c r="L41" s="15">
        <f>IF(OR(ISBLANK(matriz[[#This Row],[Calidad]]),matriz[[#This Row],[Calidad]]="-"),0,INDEX(escalaImpacto[],MATCH(matriz[[#This Row],[Calidad]],escalaImpacto[Impacto],0),2))</f>
        <v>0.05</v>
      </c>
      <c r="M41" s="17">
        <f>(matriz[[#This Row],[valor probabilidad]]*matriz[[#This Row],[valor alcance]])</f>
        <v>0</v>
      </c>
      <c r="N41" s="17">
        <f>(matriz[[#This Row],[valor probabilidad]]*matriz[[#This Row],[valor cronograma]])</f>
        <v>0</v>
      </c>
      <c r="O41" s="17">
        <f>(matriz[[#This Row],[valor probabilidad]]*matriz[[#This Row],[valor costos]])</f>
        <v>0</v>
      </c>
      <c r="P41" s="17">
        <f>(matriz[[#This Row],[valor probabilidad]]*matriz[[#This Row],[valor calidad]])</f>
        <v>2.5000000000000001E-2</v>
      </c>
      <c r="Q41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0.01</v>
      </c>
      <c r="R41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Baja</v>
      </c>
      <c r="S41" s="44" t="str">
        <f>INDEX(listaRiesgos[],MATCH(matriz[[#This Row],[ID]],listaRiesgos[ID],0),7)</f>
        <v>Oportunidad</v>
      </c>
    </row>
    <row r="42" spans="1:19" x14ac:dyDescent="0.25">
      <c r="A42" s="4" t="s">
        <v>163</v>
      </c>
      <c r="B42" s="43" t="str">
        <f>INDEX(listaRiesgos[],MATCH(matriz[[#This Row],[ID]],listaRiesgos[ID],0),2)</f>
        <v>Usuarios del sistema podrían ser eliminados</v>
      </c>
      <c r="C42" s="14" t="s">
        <v>45</v>
      </c>
      <c r="D42" s="11">
        <f>IF(ISBLANK(matriz[[#This Row],[Probabilidad]]),0,INDEX(escalaProbabilidad[],MATCH(matriz[[#This Row],[Probabilidad]],escalaProbabilidad[Probabilidad],0),2))</f>
        <v>0.1</v>
      </c>
      <c r="E42" s="14" t="s">
        <v>23</v>
      </c>
      <c r="F42" s="14" t="s">
        <v>23</v>
      </c>
      <c r="G42" s="14" t="s">
        <v>23</v>
      </c>
      <c r="H42" s="14" t="s">
        <v>42</v>
      </c>
      <c r="I42" s="15">
        <f>IF(OR(ISBLANK(matriz[[#This Row],[Alcance]]),matriz[[#This Row],[Alcance]]="-"),0,INDEX(escalaImpacto[],MATCH(matriz[[#This Row],[Alcance]],escalaImpacto[Impacto],0),2))</f>
        <v>0</v>
      </c>
      <c r="J42" s="15">
        <f>IF(OR(ISBLANK(matriz[[#This Row],[Cronograma]]),matriz[[#This Row],[Cronograma]]="-"),0,INDEX(escalaImpacto[],MATCH(matriz[[#This Row],[Cronograma]],escalaImpacto[Impacto],0),2))</f>
        <v>0</v>
      </c>
      <c r="K42" s="15">
        <f>IF(OR(ISBLANK(matriz[[#This Row],[Costos]]),matriz[[#This Row],[Costos]]="-"),0,INDEX(escalaImpacto[],MATCH(matriz[[#This Row],[Costos]],escalaImpacto[Impacto],0),2))</f>
        <v>0</v>
      </c>
      <c r="L42" s="15">
        <f>IF(OR(ISBLANK(matriz[[#This Row],[Calidad]]),matriz[[#This Row],[Calidad]]="-"),0,INDEX(escalaImpacto[],MATCH(matriz[[#This Row],[Calidad]],escalaImpacto[Impacto],0),2))</f>
        <v>0.2</v>
      </c>
      <c r="M42" s="17">
        <f>(matriz[[#This Row],[valor probabilidad]]*matriz[[#This Row],[valor alcance]])</f>
        <v>0</v>
      </c>
      <c r="N42" s="17">
        <f>(matriz[[#This Row],[valor probabilidad]]*matriz[[#This Row],[valor cronograma]])</f>
        <v>0</v>
      </c>
      <c r="O42" s="17">
        <f>(matriz[[#This Row],[valor probabilidad]]*matriz[[#This Row],[valor costos]])</f>
        <v>0</v>
      </c>
      <c r="P42" s="17">
        <f>(matriz[[#This Row],[valor probabilidad]]*matriz[[#This Row],[valor calidad]])</f>
        <v>2.0000000000000004E-2</v>
      </c>
      <c r="Q42" s="17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0.01</v>
      </c>
      <c r="R42" s="19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Baja</v>
      </c>
      <c r="S42" s="44" t="str">
        <f>INDEX(listaRiesgos[],MATCH(matriz[[#This Row],[ID]],listaRiesgos[ID],0),7)</f>
        <v>Amenaza</v>
      </c>
    </row>
  </sheetData>
  <conditionalFormatting sqref="R6:R42">
    <cfRule type="cellIs" dxfId="74" priority="1" operator="equal">
      <formula>"Baja"</formula>
    </cfRule>
    <cfRule type="cellIs" dxfId="73" priority="2" operator="equal">
      <formula>"Moderada"</formula>
    </cfRule>
    <cfRule type="cellIs" dxfId="72" priority="3" operator="equal">
      <formula>"Alta"</formula>
    </cfRule>
    <cfRule type="cellIs" dxfId="71" priority="4" operator="equal">
      <formula>"Muy alta"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124F-AA07-4342-85B1-243562E4AAE5}">
  <dimension ref="A1:DW50"/>
  <sheetViews>
    <sheetView zoomScale="115" zoomScaleNormal="115" workbookViewId="0"/>
  </sheetViews>
  <sheetFormatPr baseColWidth="10" defaultColWidth="11.42578125" defaultRowHeight="15" x14ac:dyDescent="0.25"/>
  <cols>
    <col min="1" max="1" width="7.42578125" customWidth="1"/>
    <col min="2" max="2" width="49.7109375" customWidth="1"/>
    <col min="3" max="3" width="11.42578125" style="49" customWidth="1"/>
    <col min="4" max="4" width="10.140625" style="49" customWidth="1"/>
    <col min="5" max="5" width="12.85546875" style="49" customWidth="1"/>
    <col min="6" max="6" width="11.42578125" style="49" bestFit="1" customWidth="1"/>
    <col min="7" max="7" width="12.140625" style="49" bestFit="1" customWidth="1"/>
    <col min="8" max="8" width="10.140625" style="49" customWidth="1"/>
    <col min="9" max="9" width="10.85546875" style="49" customWidth="1"/>
    <col min="10" max="10" width="4.5703125" customWidth="1"/>
    <col min="11" max="11" width="10.140625" customWidth="1"/>
    <col min="12" max="12" width="9.140625" bestFit="1" customWidth="1"/>
    <col min="13" max="13" width="15.85546875" customWidth="1"/>
    <col min="14" max="14" width="13.85546875" customWidth="1"/>
    <col min="15" max="15" width="15.28515625" customWidth="1"/>
    <col min="16" max="16" width="11.85546875" customWidth="1"/>
    <col min="27" max="27" width="0" hidden="1" customWidth="1"/>
    <col min="28" max="28" width="11.85546875" hidden="1" customWidth="1"/>
    <col min="29" max="127" width="0" hidden="1" customWidth="1"/>
  </cols>
  <sheetData>
    <row r="1" spans="1:127" ht="21" x14ac:dyDescent="0.35">
      <c r="A1" s="22" t="s">
        <v>53</v>
      </c>
      <c r="K1" s="22" t="s">
        <v>54</v>
      </c>
      <c r="Q1" s="33"/>
      <c r="R1" s="33"/>
      <c r="S1" s="33"/>
      <c r="T1" s="33"/>
      <c r="U1" s="33"/>
      <c r="V1" s="33"/>
      <c r="W1" s="33"/>
      <c r="X1" s="33"/>
      <c r="Y1" s="33"/>
      <c r="Z1" s="33"/>
      <c r="AA1" s="33">
        <v>0.01</v>
      </c>
      <c r="AB1" s="33">
        <f>AA$1+0.01</f>
        <v>0.02</v>
      </c>
      <c r="AC1" s="33">
        <f t="shared" ref="AC1:CN1" si="0">AB$1+0.01</f>
        <v>0.03</v>
      </c>
      <c r="AD1" s="33">
        <f t="shared" si="0"/>
        <v>0.04</v>
      </c>
      <c r="AE1" s="33">
        <f t="shared" si="0"/>
        <v>0.05</v>
      </c>
      <c r="AF1" s="33">
        <f t="shared" si="0"/>
        <v>6.0000000000000005E-2</v>
      </c>
      <c r="AG1" s="33">
        <f t="shared" si="0"/>
        <v>7.0000000000000007E-2</v>
      </c>
      <c r="AH1" s="33">
        <f t="shared" si="0"/>
        <v>0.08</v>
      </c>
      <c r="AI1" s="33">
        <f t="shared" si="0"/>
        <v>0.09</v>
      </c>
      <c r="AJ1" s="33">
        <f t="shared" si="0"/>
        <v>9.9999999999999992E-2</v>
      </c>
      <c r="AK1" s="33">
        <f t="shared" si="0"/>
        <v>0.10999999999999999</v>
      </c>
      <c r="AL1" s="33">
        <f t="shared" si="0"/>
        <v>0.11999999999999998</v>
      </c>
      <c r="AM1" s="33">
        <f t="shared" si="0"/>
        <v>0.12999999999999998</v>
      </c>
      <c r="AN1" s="33">
        <f t="shared" si="0"/>
        <v>0.13999999999999999</v>
      </c>
      <c r="AO1" s="33">
        <f t="shared" si="0"/>
        <v>0.15</v>
      </c>
      <c r="AP1" s="33">
        <f t="shared" si="0"/>
        <v>0.16</v>
      </c>
      <c r="AQ1" s="33">
        <f t="shared" si="0"/>
        <v>0.17</v>
      </c>
      <c r="AR1" s="33">
        <f t="shared" si="0"/>
        <v>0.18000000000000002</v>
      </c>
      <c r="AS1" s="33">
        <f t="shared" si="0"/>
        <v>0.19000000000000003</v>
      </c>
      <c r="AT1" s="33">
        <f t="shared" si="0"/>
        <v>0.20000000000000004</v>
      </c>
      <c r="AU1" s="33">
        <f t="shared" si="0"/>
        <v>0.21000000000000005</v>
      </c>
      <c r="AV1" s="33">
        <f t="shared" si="0"/>
        <v>0.22000000000000006</v>
      </c>
      <c r="AW1" s="33">
        <f t="shared" si="0"/>
        <v>0.23000000000000007</v>
      </c>
      <c r="AX1" s="33">
        <f t="shared" si="0"/>
        <v>0.24000000000000007</v>
      </c>
      <c r="AY1" s="33">
        <f t="shared" si="0"/>
        <v>0.25000000000000006</v>
      </c>
      <c r="AZ1" s="33">
        <f t="shared" si="0"/>
        <v>0.26000000000000006</v>
      </c>
      <c r="BA1" s="33">
        <f t="shared" si="0"/>
        <v>0.27000000000000007</v>
      </c>
      <c r="BB1" s="33">
        <f t="shared" si="0"/>
        <v>0.28000000000000008</v>
      </c>
      <c r="BC1" s="33">
        <f t="shared" si="0"/>
        <v>0.29000000000000009</v>
      </c>
      <c r="BD1" s="33">
        <f t="shared" si="0"/>
        <v>0.3000000000000001</v>
      </c>
      <c r="BE1" s="33">
        <f t="shared" si="0"/>
        <v>0.31000000000000011</v>
      </c>
      <c r="BF1" s="33">
        <f t="shared" si="0"/>
        <v>0.32000000000000012</v>
      </c>
      <c r="BG1" s="33">
        <f t="shared" si="0"/>
        <v>0.33000000000000013</v>
      </c>
      <c r="BH1" s="33">
        <f t="shared" si="0"/>
        <v>0.34000000000000014</v>
      </c>
      <c r="BI1" s="33">
        <f t="shared" si="0"/>
        <v>0.35000000000000014</v>
      </c>
      <c r="BJ1" s="33">
        <f t="shared" si="0"/>
        <v>0.36000000000000015</v>
      </c>
      <c r="BK1" s="33">
        <f t="shared" si="0"/>
        <v>0.37000000000000016</v>
      </c>
      <c r="BL1" s="33">
        <f t="shared" si="0"/>
        <v>0.38000000000000017</v>
      </c>
      <c r="BM1" s="33">
        <f t="shared" si="0"/>
        <v>0.39000000000000018</v>
      </c>
      <c r="BN1" s="33">
        <f t="shared" si="0"/>
        <v>0.40000000000000019</v>
      </c>
      <c r="BO1" s="33">
        <f t="shared" si="0"/>
        <v>0.4100000000000002</v>
      </c>
      <c r="BP1" s="33">
        <f t="shared" si="0"/>
        <v>0.42000000000000021</v>
      </c>
      <c r="BQ1" s="33">
        <f t="shared" si="0"/>
        <v>0.43000000000000022</v>
      </c>
      <c r="BR1" s="33">
        <f t="shared" si="0"/>
        <v>0.44000000000000022</v>
      </c>
      <c r="BS1" s="33">
        <f t="shared" si="0"/>
        <v>0.45000000000000023</v>
      </c>
      <c r="BT1" s="33">
        <f t="shared" si="0"/>
        <v>0.46000000000000024</v>
      </c>
      <c r="BU1" s="33">
        <f t="shared" si="0"/>
        <v>0.47000000000000025</v>
      </c>
      <c r="BV1" s="33">
        <f t="shared" si="0"/>
        <v>0.48000000000000026</v>
      </c>
      <c r="BW1" s="33">
        <f t="shared" si="0"/>
        <v>0.49000000000000027</v>
      </c>
      <c r="BX1" s="33">
        <f t="shared" si="0"/>
        <v>0.50000000000000022</v>
      </c>
      <c r="BY1" s="33">
        <f t="shared" si="0"/>
        <v>0.51000000000000023</v>
      </c>
      <c r="BZ1" s="33">
        <f t="shared" si="0"/>
        <v>0.52000000000000024</v>
      </c>
      <c r="CA1" s="33">
        <f t="shared" si="0"/>
        <v>0.53000000000000025</v>
      </c>
      <c r="CB1" s="33">
        <f t="shared" si="0"/>
        <v>0.54000000000000026</v>
      </c>
      <c r="CC1" s="33">
        <f t="shared" si="0"/>
        <v>0.55000000000000027</v>
      </c>
      <c r="CD1" s="33">
        <f t="shared" si="0"/>
        <v>0.56000000000000028</v>
      </c>
      <c r="CE1" s="33">
        <f t="shared" si="0"/>
        <v>0.57000000000000028</v>
      </c>
      <c r="CF1" s="33">
        <f t="shared" si="0"/>
        <v>0.58000000000000029</v>
      </c>
      <c r="CG1" s="33">
        <f t="shared" si="0"/>
        <v>0.5900000000000003</v>
      </c>
      <c r="CH1" s="33">
        <f t="shared" si="0"/>
        <v>0.60000000000000031</v>
      </c>
      <c r="CI1" s="33">
        <f t="shared" si="0"/>
        <v>0.61000000000000032</v>
      </c>
      <c r="CJ1" s="33">
        <f t="shared" si="0"/>
        <v>0.62000000000000033</v>
      </c>
      <c r="CK1" s="33">
        <f t="shared" si="0"/>
        <v>0.63000000000000034</v>
      </c>
      <c r="CL1" s="33">
        <f t="shared" si="0"/>
        <v>0.64000000000000035</v>
      </c>
      <c r="CM1" s="33">
        <f t="shared" si="0"/>
        <v>0.65000000000000036</v>
      </c>
      <c r="CN1" s="33">
        <f t="shared" si="0"/>
        <v>0.66000000000000036</v>
      </c>
      <c r="CO1" s="33">
        <f t="shared" ref="CO1:DW1" si="1">CN$1+0.01</f>
        <v>0.67000000000000037</v>
      </c>
      <c r="CP1" s="33">
        <f t="shared" si="1"/>
        <v>0.68000000000000038</v>
      </c>
      <c r="CQ1" s="33">
        <f t="shared" si="1"/>
        <v>0.69000000000000039</v>
      </c>
      <c r="CR1" s="33">
        <f t="shared" si="1"/>
        <v>0.7000000000000004</v>
      </c>
      <c r="CS1" s="33">
        <f t="shared" si="1"/>
        <v>0.71000000000000041</v>
      </c>
      <c r="CT1" s="33">
        <f t="shared" si="1"/>
        <v>0.72000000000000042</v>
      </c>
      <c r="CU1" s="33">
        <f t="shared" si="1"/>
        <v>0.73000000000000043</v>
      </c>
      <c r="CV1" s="33">
        <f t="shared" si="1"/>
        <v>0.74000000000000044</v>
      </c>
      <c r="CW1" s="33">
        <f t="shared" si="1"/>
        <v>0.75000000000000044</v>
      </c>
      <c r="CX1" s="33">
        <f t="shared" si="1"/>
        <v>0.76000000000000045</v>
      </c>
      <c r="CY1" s="33">
        <f t="shared" si="1"/>
        <v>0.77000000000000046</v>
      </c>
      <c r="CZ1" s="33">
        <f t="shared" si="1"/>
        <v>0.78000000000000047</v>
      </c>
      <c r="DA1" s="33">
        <f t="shared" si="1"/>
        <v>0.79000000000000048</v>
      </c>
      <c r="DB1" s="33">
        <f t="shared" si="1"/>
        <v>0.80000000000000049</v>
      </c>
      <c r="DC1" s="33">
        <f t="shared" si="1"/>
        <v>0.8100000000000005</v>
      </c>
      <c r="DD1" s="33">
        <f t="shared" si="1"/>
        <v>0.82000000000000051</v>
      </c>
      <c r="DE1" s="33">
        <f t="shared" si="1"/>
        <v>0.83000000000000052</v>
      </c>
      <c r="DF1" s="33">
        <f t="shared" si="1"/>
        <v>0.84000000000000052</v>
      </c>
      <c r="DG1" s="33">
        <f t="shared" si="1"/>
        <v>0.85000000000000053</v>
      </c>
      <c r="DH1" s="33">
        <f t="shared" si="1"/>
        <v>0.86000000000000054</v>
      </c>
      <c r="DI1" s="33">
        <f t="shared" si="1"/>
        <v>0.87000000000000055</v>
      </c>
      <c r="DJ1" s="33">
        <f t="shared" si="1"/>
        <v>0.88000000000000056</v>
      </c>
      <c r="DK1" s="33">
        <f t="shared" si="1"/>
        <v>0.89000000000000057</v>
      </c>
      <c r="DL1" s="33">
        <f t="shared" si="1"/>
        <v>0.90000000000000058</v>
      </c>
      <c r="DM1" s="33">
        <f t="shared" si="1"/>
        <v>0.91000000000000059</v>
      </c>
      <c r="DN1" s="33">
        <f t="shared" si="1"/>
        <v>0.9200000000000006</v>
      </c>
      <c r="DO1" s="33">
        <f t="shared" si="1"/>
        <v>0.9300000000000006</v>
      </c>
      <c r="DP1" s="33">
        <f t="shared" si="1"/>
        <v>0.94000000000000061</v>
      </c>
      <c r="DQ1" s="33">
        <f t="shared" si="1"/>
        <v>0.95000000000000062</v>
      </c>
      <c r="DR1" s="33">
        <f t="shared" si="1"/>
        <v>0.96000000000000063</v>
      </c>
      <c r="DS1" s="33">
        <f t="shared" si="1"/>
        <v>0.97000000000000064</v>
      </c>
      <c r="DT1" s="33">
        <f t="shared" si="1"/>
        <v>0.98000000000000065</v>
      </c>
      <c r="DU1" s="33">
        <f t="shared" si="1"/>
        <v>0.99000000000000066</v>
      </c>
      <c r="DV1" s="33">
        <f t="shared" si="1"/>
        <v>1.0000000000000007</v>
      </c>
      <c r="DW1" s="33">
        <f t="shared" si="1"/>
        <v>1.0100000000000007</v>
      </c>
    </row>
    <row r="2" spans="1:127" x14ac:dyDescent="0.25"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</row>
    <row r="4" spans="1:127" ht="30" x14ac:dyDescent="0.25">
      <c r="A4" s="23"/>
      <c r="B4" s="23"/>
      <c r="C4" s="23"/>
      <c r="D4" s="23"/>
      <c r="E4" s="23" t="s">
        <v>15</v>
      </c>
      <c r="F4" s="1"/>
      <c r="G4" s="1"/>
      <c r="H4" s="1"/>
      <c r="I4" s="1"/>
      <c r="K4" s="31" t="s">
        <v>55</v>
      </c>
      <c r="L4" s="65" t="s">
        <v>56</v>
      </c>
      <c r="M4" s="80"/>
      <c r="N4" s="81"/>
      <c r="O4" s="81"/>
      <c r="P4" s="82"/>
    </row>
    <row r="5" spans="1:127" ht="30" x14ac:dyDescent="0.25">
      <c r="A5" s="26" t="s">
        <v>6</v>
      </c>
      <c r="B5" s="26" t="s">
        <v>7</v>
      </c>
      <c r="C5" s="26" t="s">
        <v>34</v>
      </c>
      <c r="D5" s="26" t="s">
        <v>11</v>
      </c>
      <c r="E5" s="26" t="s">
        <v>12</v>
      </c>
      <c r="F5" s="27" t="s">
        <v>13</v>
      </c>
      <c r="G5" s="27" t="s">
        <v>14</v>
      </c>
      <c r="H5" s="18" t="s">
        <v>51</v>
      </c>
      <c r="I5" s="27" t="s">
        <v>52</v>
      </c>
      <c r="K5" s="32" t="s">
        <v>57</v>
      </c>
      <c r="L5" s="28"/>
      <c r="M5" s="29" t="str">
        <f>TRIM(ceronueve)</f>
        <v>VS-R09</v>
      </c>
      <c r="N5" s="30" t="str">
        <f>TRIM(cerodieciocho)</f>
        <v/>
      </c>
      <c r="O5" s="30" t="str">
        <f>TRIM(cerotreintayseis)</f>
        <v/>
      </c>
      <c r="P5" s="30" t="str">
        <f>TRIM(cerosetentaydos)</f>
        <v/>
      </c>
    </row>
    <row r="6" spans="1:127" ht="30" x14ac:dyDescent="0.25">
      <c r="A6" s="4" t="s">
        <v>98</v>
      </c>
      <c r="B6" s="25" t="str">
        <f>INDEX(listaRiesgos[],MATCH(listaAmenazas[[#This Row],[ID]],listaRiesgos[ID],0),2)</f>
        <v>Personal asignado a cada proyecto   podría ser insuficiente</v>
      </c>
      <c r="C6" s="24" t="str">
        <f>INDEX(matriz[],MATCH(listaAmenazas[[#This Row],[ID]],matriz[ID],0),3)</f>
        <v>Media</v>
      </c>
      <c r="D6" s="24" t="str">
        <f>INDEX(matriz[],MATCH(listaAmenazas[[#This Row],[ID]],matriz[ID],0),5)</f>
        <v>Alto</v>
      </c>
      <c r="E6" s="24" t="str">
        <f>INDEX(matriz[],MATCH(listaAmenazas[[#This Row],[ID]],matriz[ID],0),6)</f>
        <v>Alto</v>
      </c>
      <c r="F6" s="14" t="str">
        <f>INDEX(matriz[],MATCH(listaAmenazas[[#This Row],[ID]],matriz[ID],0),7)</f>
        <v>Moderado</v>
      </c>
      <c r="G6" s="14" t="str">
        <f>INDEX(matriz[],MATCH(listaAmenazas[[#This Row],[ID]],matriz[ID],0),8)</f>
        <v>Moderado</v>
      </c>
      <c r="H6" s="17">
        <f>INDEX(matriz[],MATCH(listaAmenazas[[#This Row],[ID]],matriz[ID],0),17)</f>
        <v>0.5</v>
      </c>
      <c r="I6" s="21" t="str">
        <f>INDEX(matriz[],MATCH(listaAmenazas[[#This Row],[ID]],matriz[ID],0),18)</f>
        <v>Alta</v>
      </c>
      <c r="K6" s="32" t="s">
        <v>58</v>
      </c>
      <c r="L6" s="28"/>
      <c r="M6" s="29" t="str">
        <f>TRIM(cerosiete)</f>
        <v>VS-R26 VS-R28 VS-R30 VS-R33</v>
      </c>
      <c r="N6" s="29" t="str">
        <f>TRIM(cerocatorce)</f>
        <v>VS-R27</v>
      </c>
      <c r="O6" s="30" t="str">
        <f>TRIM(ceroveinteyocho)</f>
        <v>VS-R01 VS-R04</v>
      </c>
      <c r="P6" s="30" t="str">
        <f>TRIM(cerocincuentayseis)</f>
        <v/>
      </c>
      <c r="AA6" t="str">
        <f t="array" ref="AA6:AA26">IFERROR(INDEX($A$1:$A$63,SMALL(IF($H$6:$H$63=AA$1,ROW()),ROW()-5)),"")</f>
        <v>VS-R17</v>
      </c>
      <c r="AB6" t="str">
        <f t="array" ref="AB6:AB26">IFERROR(INDEX($A$1:$A$63,SMALL(IF($H$6:$H$63=AB$1,ROW()),ROW()-5)),"")</f>
        <v>VS-R18</v>
      </c>
      <c r="AC6" t="str">
        <f t="array" ref="AC6:AC26">IFERROR(INDEX($A$1:$A$63,SMALL(IF($H$6:$H$63=AC$1,ROW()),ROW()-5)),"")</f>
        <v>VS-R13</v>
      </c>
      <c r="AD6" t="str">
        <f t="array" ref="AD6:AD26">IFERROR(INDEX($A$1:$A$63,SMALL(IF($H$6:$H$63=AD$1,ROW()),ROW()-5)),"")</f>
        <v>VS-R14</v>
      </c>
      <c r="AE6" t="str">
        <f t="array" ref="AE6:AE26">IFERROR(INDEX($A$1:$A$63,SMALL(IF($H$6:$H$63=AE$1,ROW()),ROW()-5)),"")</f>
        <v>VS-R32</v>
      </c>
      <c r="AF6" t="str">
        <f t="array" ref="AF6:AF26">IFERROR(INDEX($A$1:$A$63,SMALL(IF($H$6:$H$63=AF$1,ROW()),ROW()-5)),"")</f>
        <v>VS-R31</v>
      </c>
      <c r="AG6" t="str">
        <f t="array" ref="AG6:AG26">IFERROR(INDEX($A$1:$A$63,SMALL(IF($H$6:$H$63=AG$1,ROW()),ROW()-5)),"")</f>
        <v>VS-R26</v>
      </c>
      <c r="AH6" t="str">
        <f t="array" ref="AH6:AH26">IFERROR(INDEX($A$1:$A$63,SMALL(IF($H$6:$H$63=AH$1,ROW()),ROW()-5)),"")</f>
        <v/>
      </c>
      <c r="AI6" t="str">
        <f t="array" ref="AI6:AI26">IFERROR(INDEX($A$1:$A$63,SMALL(IF($H$6:$H$63=AI$1,ROW()),ROW()-5)),"")</f>
        <v>VS-R09</v>
      </c>
      <c r="AJ6" t="str">
        <f t="array" ref="AJ6:AJ26">IFERROR(INDEX($A$1:$A$63,SMALL(IF($H$6:$H$63=AJ$1,ROW()),ROW()-5)),"")</f>
        <v/>
      </c>
      <c r="AK6" t="str">
        <f t="array" ref="AK6:AK26">IFERROR(INDEX($A$1:$A$63,SMALL(IF($H$6:$H$63=AK$1,ROW()),ROW()-5)),"")</f>
        <v/>
      </c>
      <c r="AL6" t="str">
        <f t="array" ref="AL6:AL26">IFERROR(INDEX($A$1:$A$63,SMALL(IF($H$6:$H$63=AL$1,ROW()),ROW()-5)),"")</f>
        <v>VS-R29</v>
      </c>
      <c r="AM6" t="str">
        <f t="array" ref="AM6:AM26">IFERROR(INDEX($A$1:$A$63,SMALL(IF($H$6:$H$63=AM$1,ROW()),ROW()-5)),"")</f>
        <v/>
      </c>
      <c r="AN6" t="str">
        <f t="array" ref="AN6:AN26">IFERROR(INDEX($A$1:$A$63,SMALL(IF($H$6:$H$63=AN$1,ROW()),ROW()-5)),"")</f>
        <v>VS-R27</v>
      </c>
      <c r="AO6" t="str">
        <f t="array" ref="AO6:AO26">IFERROR(INDEX($A$1:$A$63,SMALL(IF($H$6:$H$63=AO$1,ROW()),ROW()-5)),"")</f>
        <v/>
      </c>
      <c r="AP6" t="str">
        <f t="array" ref="AP6:AP26">IFERROR(INDEX($A$1:$A$63,SMALL(IF($H$6:$H$63=AP$1,ROW()),ROW()-5)),"")</f>
        <v/>
      </c>
      <c r="AQ6" t="str">
        <f t="array" ref="AQ6:AQ26">IFERROR(INDEX($A$1:$A$63,SMALL(IF($H$6:$H$63=AQ$1,ROW()),ROW()-5)),"")</f>
        <v/>
      </c>
      <c r="AR6" t="str">
        <f t="array" ref="AR6:AR26">IFERROR(INDEX($A$1:$A$63,SMALL(IF($H$6:$H$63=AR$1,ROW()),ROW()-5)),"")</f>
        <v/>
      </c>
      <c r="AS6" t="str">
        <f t="array" ref="AS6:AS26">IFERROR(INDEX($A$1:$A$63,SMALL(IF($H$6:$H$63=AS$1,ROW()),ROW()-5)),"")</f>
        <v/>
      </c>
      <c r="AT6" t="str">
        <f t="array" ref="AT6:AT26">IFERROR(INDEX($A$1:$A$63,SMALL(IF($H$6:$H$63=AT$1,ROW()),ROW()-5)),"")</f>
        <v>VS-R06</v>
      </c>
      <c r="AU6" t="str">
        <f t="array" ref="AU6:AU26">IFERROR(INDEX($A$1:$A$63,SMALL(IF($H$6:$H$63=AU$1,ROW()),ROW()-5)),"")</f>
        <v>VS-R02</v>
      </c>
      <c r="AV6" t="str">
        <f t="array" ref="AV6:AV26">IFERROR(INDEX($A$1:$A$63,SMALL(IF($H$6:$H$63=AV$1,ROW()),ROW()-5)),"")</f>
        <v/>
      </c>
      <c r="AW6" t="str">
        <f t="array" ref="AW6:AW26">IFERROR(INDEX($A$1:$A$63,SMALL(IF($H$6:$H$63=AW$1,ROW()),ROW()-5)),"")</f>
        <v/>
      </c>
      <c r="AX6" t="str">
        <f t="array" ref="AX6:AX26">IFERROR(INDEX($A$1:$A$63,SMALL(IF($H$6:$H$63=AX$1,ROW()),ROW()-5)),"")</f>
        <v/>
      </c>
      <c r="AY6" t="str">
        <f t="array" ref="AY6:AY26">IFERROR(INDEX($A$1:$A$63,SMALL(IF($H$6:$H$63=AY$1,ROW()),ROW()-5)),"")</f>
        <v/>
      </c>
      <c r="AZ6" t="str">
        <f t="array" ref="AZ6:AZ26">IFERROR(INDEX($A$1:$A$63,SMALL(IF($H$6:$H$63=AZ$1,ROW()),ROW()-5)),"")</f>
        <v/>
      </c>
      <c r="BA6" t="str">
        <f t="array" ref="BA6:BA26">IFERROR(INDEX($A$1:$A$63,SMALL(IF($H$6:$H$63=BA$1,ROW()),ROW()-5)),"")</f>
        <v/>
      </c>
      <c r="BB6" t="str">
        <f t="array" ref="BB6:BB26">IFERROR(INDEX($A$1:$A$63,SMALL(IF($H$6:$H$63=BB$1,ROW()),ROW()-5)),"")</f>
        <v/>
      </c>
      <c r="BC6" t="str">
        <f t="array" ref="BC6:BC26">IFERROR(INDEX($A$1:$A$63,SMALL(IF($H$6:$H$63=BC$1,ROW()),ROW()-5)),"")</f>
        <v/>
      </c>
      <c r="BD6" t="str">
        <f t="array" ref="BD6:BD26">IFERROR(INDEX($A$1:$A$63,SMALL(IF($H$6:$H$63=BD$1,ROW()),ROW()-5)),"")</f>
        <v>VS-R01</v>
      </c>
      <c r="BE6" t="str">
        <f t="array" ref="BE6:BE26">IFERROR(INDEX($A$1:$A$63,SMALL(IF($H$6:$H$63=BE$1,ROW()),ROW()-5)),"")</f>
        <v/>
      </c>
      <c r="BF6" t="str">
        <f t="array" ref="BF6:BF26">IFERROR(INDEX($A$1:$A$63,SMALL(IF($H$6:$H$63=BF$1,ROW()),ROW()-5)),"")</f>
        <v/>
      </c>
      <c r="BG6" t="str">
        <f t="array" ref="BG6:BG26">IFERROR(INDEX($A$1:$A$63,SMALL(IF($H$6:$H$63=BG$1,ROW()),ROW()-5)),"")</f>
        <v/>
      </c>
      <c r="BH6" t="str">
        <f t="array" ref="BH6:BH26">IFERROR(INDEX($A$1:$A$63,SMALL(IF($H$6:$H$63=BH$1,ROW()),ROW()-5)),"")</f>
        <v/>
      </c>
      <c r="BI6" t="str">
        <f t="array" ref="BI6:BI26">IFERROR(INDEX($A$1:$A$63,SMALL(IF($H$6:$H$63=BI$1,ROW()),ROW()-5)),"")</f>
        <v>VS-R04</v>
      </c>
      <c r="BJ6" t="str">
        <f t="array" ref="BJ6:BJ26">IFERROR(INDEX($A$1:$A$63,SMALL(IF($H$6:$H$63=BJ$1,ROW()),ROW()-5)),"")</f>
        <v/>
      </c>
      <c r="BK6" t="str">
        <f t="array" ref="BK6:BK26">IFERROR(INDEX($A$1:$A$63,SMALL(IF($H$6:$H$63=BK$1,ROW()),ROW()-5)),"")</f>
        <v/>
      </c>
      <c r="BL6" t="str">
        <f t="array" ref="BL6:BL26">IFERROR(INDEX($A$1:$A$63,SMALL(IF($H$6:$H$63=BL$1,ROW()),ROW()-5)),"")</f>
        <v/>
      </c>
      <c r="BM6" t="str">
        <f t="array" ref="BM6:BM26">IFERROR(INDEX($A$1:$A$63,SMALL(IF($H$6:$H$63=BM$1,ROW()),ROW()-5)),"")</f>
        <v/>
      </c>
      <c r="BN6" t="str">
        <f t="array" ref="BN6:BN26">IFERROR(INDEX($A$1:$A$63,SMALL(IF($H$6:$H$63=BN$1,ROW()),ROW()-5)),"")</f>
        <v/>
      </c>
      <c r="BO6" t="str">
        <f t="array" ref="BO6:BO26">IFERROR(INDEX($A$1:$A$63,SMALL(IF($H$6:$H$63=BO$1,ROW()),ROW()-5)),"")</f>
        <v/>
      </c>
      <c r="BP6" t="str">
        <f t="array" ref="BP6:BP26">IFERROR(INDEX($A$1:$A$63,SMALL(IF($H$6:$H$63=BP$1,ROW()),ROW()-5)),"")</f>
        <v/>
      </c>
      <c r="BQ6" t="str">
        <f t="array" ref="BQ6:BQ26">IFERROR(INDEX($A$1:$A$63,SMALL(IF($H$6:$H$63=BQ$1,ROW()),ROW()-5)),"")</f>
        <v/>
      </c>
      <c r="BR6" t="str">
        <f t="array" ref="BR6:BR26">IFERROR(INDEX($A$1:$A$63,SMALL(IF($H$6:$H$63=BR$1,ROW()),ROW()-5)),"")</f>
        <v/>
      </c>
      <c r="BS6" t="str">
        <f t="array" ref="BS6:BS26">IFERROR(INDEX($A$1:$A$63,SMALL(IF($H$6:$H$63=BS$1,ROW()),ROW()-5)),"")</f>
        <v/>
      </c>
      <c r="BT6" t="str">
        <f t="array" ref="BT6:BT26">IFERROR(INDEX($A$1:$A$63,SMALL(IF($H$6:$H$63=BT$1,ROW()),ROW()-5)),"")</f>
        <v/>
      </c>
      <c r="BU6" t="str">
        <f t="array" ref="BU6:BU26">IFERROR(INDEX($A$1:$A$63,SMALL(IF($H$6:$H$63=BU$1,ROW()),ROW()-5)),"")</f>
        <v/>
      </c>
      <c r="BV6" t="str">
        <f t="array" ref="BV6:BV26">IFERROR(INDEX($A$1:$A$63,SMALL(IF($H$6:$H$63=BV$1,ROW()),ROW()-5)),"")</f>
        <v/>
      </c>
      <c r="BW6" t="str">
        <f t="array" ref="BW6:BW26">IFERROR(INDEX($A$1:$A$63,SMALL(IF($H$6:$H$63=BW$1,ROW()),ROW()-5)),"")</f>
        <v/>
      </c>
      <c r="BX6" t="str">
        <f t="array" ref="BX6:BX26">IFERROR(INDEX($A$1:$A$63,SMALL(IF($H$6:$H$63=BX$1,ROW()),ROW()-5)),"")</f>
        <v>VS-R03</v>
      </c>
      <c r="BY6" t="str">
        <f t="array" ref="BY6:BY26">IFERROR(INDEX($A$1:$A$63,SMALL(IF($H$6:$H$63=BY$1,ROW()),ROW()-5)),"")</f>
        <v/>
      </c>
      <c r="BZ6" t="str">
        <f t="array" ref="BZ6:BZ26">IFERROR(INDEX($A$1:$A$63,SMALL(IF($H$6:$H$63=BZ$1,ROW()),ROW()-5)),"")</f>
        <v/>
      </c>
      <c r="CA6" t="str">
        <f t="array" ref="CA6:CA26">IFERROR(INDEX($A$1:$A$63,SMALL(IF($H$6:$H$63=CA$1,ROW()),ROW()-5)),"")</f>
        <v/>
      </c>
      <c r="CB6" t="str">
        <f t="array" ref="CB6:CB26">IFERROR(INDEX($A$1:$A$63,SMALL(IF($H$6:$H$63=CB$1,ROW()),ROW()-5)),"")</f>
        <v/>
      </c>
      <c r="CC6" t="str">
        <f t="array" ref="CC6:CC26">IFERROR(INDEX($A$1:$A$63,SMALL(IF($H$6:$H$63=CC$1,ROW()),ROW()-5)),"")</f>
        <v/>
      </c>
      <c r="CD6" t="str">
        <f t="array" ref="CD6:CD26">IFERROR(INDEX($A$1:$A$63,SMALL(IF($H$6:$H$63=CD$1,ROW()),ROW()-5)),"")</f>
        <v/>
      </c>
      <c r="CE6" t="str">
        <f t="array" ref="CE6:CE26">IFERROR(INDEX($A$1:$A$63,SMALL(IF($H$6:$H$63=CE$1,ROW()),ROW()-5)),"")</f>
        <v/>
      </c>
      <c r="CF6" t="str">
        <f t="array" ref="CF6:CF26">IFERROR(INDEX($A$1:$A$63,SMALL(IF($H$6:$H$63=CF$1,ROW()),ROW()-5)),"")</f>
        <v/>
      </c>
      <c r="CG6" t="str">
        <f t="array" ref="CG6:CG26">IFERROR(INDEX($A$1:$A$63,SMALL(IF($H$6:$H$63=CG$1,ROW()),ROW()-5)),"")</f>
        <v/>
      </c>
      <c r="CH6" t="str">
        <f t="array" ref="CH6:CH26">IFERROR(INDEX($A$1:$A$63,SMALL(IF($H$6:$H$63=CH$1,ROW()),ROW()-5)),"")</f>
        <v/>
      </c>
      <c r="CI6" t="str">
        <f t="array" ref="CI6:CI26">IFERROR(INDEX($A$1:$A$63,SMALL(IF($H$6:$H$63=CI$1,ROW()),ROW()-5)),"")</f>
        <v/>
      </c>
      <c r="CJ6" t="str">
        <f t="array" ref="CJ6:CJ26">IFERROR(INDEX($A$1:$A$63,SMALL(IF($H$6:$H$63=CJ$1,ROW()),ROW()-5)),"")</f>
        <v/>
      </c>
      <c r="CK6" t="str">
        <f t="array" ref="CK6:CK26">IFERROR(INDEX($A$1:$A$63,SMALL(IF($H$6:$H$63=CK$1,ROW()),ROW()-5)),"")</f>
        <v/>
      </c>
      <c r="CL6" t="str">
        <f t="array" ref="CL6:CL26">IFERROR(INDEX($A$1:$A$63,SMALL(IF($H$6:$H$63=CL$1,ROW()),ROW()-5)),"")</f>
        <v/>
      </c>
      <c r="CM6" t="str">
        <f t="array" ref="CM6:CM26">IFERROR(INDEX($A$1:$A$63,SMALL(IF($H$6:$H$63=CM$1,ROW()),ROW()-5)),"")</f>
        <v/>
      </c>
      <c r="CN6" t="str">
        <f t="array" ref="CN6:CN26">IFERROR(INDEX($A$1:$A$63,SMALL(IF($H$6:$H$63=CN$1,ROW()),ROW()-5)),"")</f>
        <v/>
      </c>
      <c r="CO6" t="str">
        <f t="array" ref="CO6:CO26">IFERROR(INDEX($A$1:$A$63,SMALL(IF($H$6:$H$63=CO$1,ROW()),ROW()-5)),"")</f>
        <v/>
      </c>
      <c r="CP6" t="str">
        <f t="array" ref="CP6:CP26">IFERROR(INDEX($A$1:$A$63,SMALL(IF($H$6:$H$63=CP$1,ROW()),ROW()-5)),"")</f>
        <v/>
      </c>
      <c r="CQ6" t="str">
        <f t="array" ref="CQ6:CQ26">IFERROR(INDEX($A$1:$A$63,SMALL(IF($H$6:$H$63=CQ$1,ROW()),ROW()-5)),"")</f>
        <v/>
      </c>
      <c r="CR6" t="str">
        <f t="array" ref="CR6:CR26">IFERROR(INDEX($A$1:$A$63,SMALL(IF($H$6:$H$63=CR$1,ROW()),ROW()-5)),"")</f>
        <v/>
      </c>
      <c r="CS6" t="str">
        <f t="array" ref="CS6:CS26">IFERROR(INDEX($A$1:$A$63,SMALL(IF($H$6:$H$63=CS$1,ROW()),ROW()-5)),"")</f>
        <v/>
      </c>
      <c r="CT6" t="str">
        <f t="array" ref="CT6:CT26">IFERROR(INDEX($A$1:$A$63,SMALL(IF($H$6:$H$63=CT$1,ROW()),ROW()-5)),"")</f>
        <v/>
      </c>
      <c r="CU6" t="str">
        <f t="array" ref="CU6:CU26">IFERROR(INDEX($A$1:$A$63,SMALL(IF($H$6:$H$63=CU$1,ROW()),ROW()-5)),"")</f>
        <v/>
      </c>
      <c r="CV6" t="str">
        <f t="array" ref="CV6:CV26">IFERROR(INDEX($A$1:$A$63,SMALL(IF($H$6:$H$63=CV$1,ROW()),ROW()-5)),"")</f>
        <v/>
      </c>
      <c r="CW6" t="str">
        <f t="array" ref="CW6:CW26">IFERROR(INDEX($A$1:$A$63,SMALL(IF($H$6:$H$63=CW$1,ROW()),ROW()-5)),"")</f>
        <v/>
      </c>
      <c r="CX6" t="str">
        <f t="array" ref="CX6:CX26">IFERROR(INDEX($A$1:$A$63,SMALL(IF($H$6:$H$63=CX$1,ROW()),ROW()-5)),"")</f>
        <v/>
      </c>
      <c r="CY6" t="str">
        <f t="array" ref="CY6:CY26">IFERROR(INDEX($A$1:$A$63,SMALL(IF($H$6:$H$63=CY$1,ROW()),ROW()-5)),"")</f>
        <v/>
      </c>
      <c r="CZ6" t="str">
        <f t="array" ref="CZ6:CZ26">IFERROR(INDEX($A$1:$A$63,SMALL(IF($H$6:$H$63=CZ$1,ROW()),ROW()-5)),"")</f>
        <v/>
      </c>
      <c r="DA6" t="str">
        <f t="array" ref="DA6:DA26">IFERROR(INDEX($A$1:$A$63,SMALL(IF($H$6:$H$63=DA$1,ROW()),ROW()-5)),"")</f>
        <v/>
      </c>
      <c r="DB6" t="str">
        <f t="array" ref="DB6:DB26">IFERROR(INDEX($A$1:$A$63,SMALL(IF($H$6:$H$63=DB$1,ROW()),ROW()-5)),"")</f>
        <v/>
      </c>
      <c r="DC6" t="str">
        <f t="array" ref="DC6:DC26">IFERROR(INDEX($A$1:$A$63,SMALL(IF($H$6:$H$63=DC$1,ROW()),ROW()-5)),"")</f>
        <v/>
      </c>
      <c r="DD6" t="str">
        <f t="array" ref="DD6:DD26">IFERROR(INDEX($A$1:$A$63,SMALL(IF($H$6:$H$63=DD$1,ROW()),ROW()-5)),"")</f>
        <v/>
      </c>
      <c r="DE6" t="str">
        <f t="array" ref="DE6:DE26">IFERROR(INDEX($A$1:$A$63,SMALL(IF($H$6:$H$63=DE$1,ROW()),ROW()-5)),"")</f>
        <v/>
      </c>
      <c r="DF6" t="str">
        <f t="array" ref="DF6:DF26">IFERROR(INDEX($A$1:$A$63,SMALL(IF($H$6:$H$63=DF$1,ROW()),ROW()-5)),"")</f>
        <v/>
      </c>
      <c r="DG6" t="str">
        <f t="array" ref="DG6:DG26">IFERROR(INDEX($A$1:$A$63,SMALL(IF($H$6:$H$63=DG$1,ROW()),ROW()-5)),"")</f>
        <v/>
      </c>
      <c r="DH6" t="str">
        <f t="array" ref="DH6:DH26">IFERROR(INDEX($A$1:$A$63,SMALL(IF($H$6:$H$63=DH$1,ROW()),ROW()-5)),"")</f>
        <v/>
      </c>
      <c r="DI6" t="str">
        <f t="array" ref="DI6:DI26">IFERROR(INDEX($A$1:$A$63,SMALL(IF($H$6:$H$63=DI$1,ROW()),ROW()-5)),"")</f>
        <v/>
      </c>
      <c r="DJ6" t="str">
        <f t="array" ref="DJ6:DJ26">IFERROR(INDEX($A$1:$A$63,SMALL(IF($H$6:$H$63=DJ$1,ROW()),ROW()-5)),"")</f>
        <v/>
      </c>
      <c r="DK6" t="str">
        <f t="array" ref="DK6:DK26">IFERROR(INDEX($A$1:$A$63,SMALL(IF($H$6:$H$63=DK$1,ROW()),ROW()-5)),"")</f>
        <v/>
      </c>
      <c r="DL6" t="str">
        <f t="array" ref="DL6:DL26">IFERROR(INDEX($A$1:$A$63,SMALL(IF($H$6:$H$63=DL$1,ROW()),ROW()-5)),"")</f>
        <v/>
      </c>
      <c r="DM6" t="str">
        <f t="array" ref="DM6:DM26">IFERROR(INDEX($A$1:$A$63,SMALL(IF($H$6:$H$63=DM$1,ROW()),ROW()-5)),"")</f>
        <v/>
      </c>
      <c r="DN6" t="str">
        <f t="array" ref="DN6:DN26">IFERROR(INDEX($A$1:$A$63,SMALL(IF($H$6:$H$63=DN$1,ROW()),ROW()-5)),"")</f>
        <v/>
      </c>
      <c r="DO6" t="str">
        <f t="array" ref="DO6:DO26">IFERROR(INDEX($A$1:$A$63,SMALL(IF($H$6:$H$63=DO$1,ROW()),ROW()-5)),"")</f>
        <v/>
      </c>
      <c r="DP6" t="str">
        <f t="array" ref="DP6:DP26">IFERROR(INDEX($A$1:$A$63,SMALL(IF($H$6:$H$63=DP$1,ROW()),ROW()-5)),"")</f>
        <v/>
      </c>
      <c r="DQ6" t="str">
        <f t="array" ref="DQ6:DQ26">IFERROR(INDEX($A$1:$A$63,SMALL(IF($H$6:$H$63=DQ$1,ROW()),ROW()-5)),"")</f>
        <v/>
      </c>
      <c r="DR6" t="str">
        <f t="array" ref="DR6:DR26">IFERROR(INDEX($A$1:$A$63,SMALL(IF($H$6:$H$63=DR$1,ROW()),ROW()-5)),"")</f>
        <v/>
      </c>
      <c r="DS6" t="str">
        <f t="array" ref="DS6:DS26">IFERROR(INDEX($A$1:$A$63,SMALL(IF($H$6:$H$63=DS$1,ROW()),ROW()-5)),"")</f>
        <v/>
      </c>
      <c r="DT6" t="str">
        <f t="array" ref="DT6:DT26">IFERROR(INDEX($A$1:$A$63,SMALL(IF($H$6:$H$63=DT$1,ROW()),ROW()-5)),"")</f>
        <v/>
      </c>
      <c r="DU6" t="str">
        <f t="array" ref="DU6:DU26">IFERROR(INDEX($A$1:$A$63,SMALL(IF($H$6:$H$63=DU$1,ROW()),ROW()-5)),"")</f>
        <v/>
      </c>
      <c r="DV6" t="str">
        <f t="array" ref="DV6:DV26">IFERROR(INDEX($A$1:$A$63,SMALL(IF($H$6:$H$63=DV$1,ROW()),ROW()-5)),"")</f>
        <v/>
      </c>
      <c r="DW6" t="str">
        <f t="array" ref="DW6:DW26">IFERROR(INDEX($A$1:$A$63,SMALL(IF($H$6:$H$63=DW$1,ROW()),ROW()-5)),"")</f>
        <v/>
      </c>
    </row>
    <row r="7" spans="1:127" ht="30" x14ac:dyDescent="0.25">
      <c r="A7" s="4" t="s">
        <v>109</v>
      </c>
      <c r="B7" s="25" t="str">
        <f>INDEX(listaRiesgos[],MATCH(listaAmenazas[[#This Row],[ID]],listaRiesgos[ID],0),2)</f>
        <v>Control de cambios podría no ser gestionado adecuadamente</v>
      </c>
      <c r="C7" s="24" t="str">
        <f>INDEX(matriz[],MATCH(listaAmenazas[[#This Row],[ID]],matriz[ID],0),3)</f>
        <v>Media</v>
      </c>
      <c r="D7" s="64" t="str">
        <f>INDEX(matriz[],MATCH(listaAmenazas[[#This Row],[ID]],matriz[ID],0),5)</f>
        <v>Alto</v>
      </c>
      <c r="E7" s="64" t="str">
        <f>INDEX(matriz[],MATCH(listaAmenazas[[#This Row],[ID]],matriz[ID],0),6)</f>
        <v>Moderado</v>
      </c>
      <c r="F7" s="49" t="str">
        <f>INDEX(matriz[],MATCH(listaAmenazas[[#This Row],[ID]],matriz[ID],0),7)</f>
        <v>Bajo</v>
      </c>
      <c r="G7" s="49" t="str">
        <f>INDEX(matriz[],MATCH(listaAmenazas[[#This Row],[ID]],matriz[ID],0),8)</f>
        <v>Bajo</v>
      </c>
      <c r="H7" s="12">
        <f>INDEX(matriz[],MATCH(listaAmenazas[[#This Row],[ID]],matriz[ID],0),17)</f>
        <v>0.35</v>
      </c>
      <c r="I7" s="21" t="str">
        <f>INDEX(matriz[],MATCH(listaAmenazas[[#This Row],[ID]],matriz[ID],0),18)</f>
        <v>Alta</v>
      </c>
      <c r="K7" s="32" t="s">
        <v>59</v>
      </c>
      <c r="L7" s="28"/>
      <c r="M7" s="28" t="str">
        <f>TRIM(cerocinco)</f>
        <v>VS-R32</v>
      </c>
      <c r="N7" s="29" t="str">
        <f>TRIM(cerodiez)</f>
        <v/>
      </c>
      <c r="O7" s="30" t="str">
        <f>TRIM(ceroveinte)</f>
        <v>VS-R06 VS-R02</v>
      </c>
      <c r="P7" s="30" t="str">
        <f>TRIM(cerocuarenta)</f>
        <v>VS-R03</v>
      </c>
      <c r="AA7" t="str">
        <v/>
      </c>
      <c r="AB7" t="str">
        <v/>
      </c>
      <c r="AC7" t="str">
        <v>VS-R15</v>
      </c>
      <c r="AD7" t="str">
        <v/>
      </c>
      <c r="AE7" t="str">
        <v/>
      </c>
      <c r="AF7" t="str">
        <v/>
      </c>
      <c r="AG7" t="str">
        <v>VS-R28</v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</row>
    <row r="8" spans="1:127" ht="30" x14ac:dyDescent="0.25">
      <c r="A8" s="4" t="s">
        <v>96</v>
      </c>
      <c r="B8" s="25" t="str">
        <f>INDEX(listaRiesgos[],MATCH(listaAmenazas[[#This Row],[ID]],listaRiesgos[ID],0),2)</f>
        <v>Los plazos de entrega de los proyectos podrían ser muy acotados</v>
      </c>
      <c r="C8" s="24" t="str">
        <f>INDEX(matriz[],MATCH(listaAmenazas[[#This Row],[ID]],matriz[ID],0),3)</f>
        <v>Baja</v>
      </c>
      <c r="D8" s="24" t="str">
        <f>INDEX(matriz[],MATCH(listaAmenazas[[#This Row],[ID]],matriz[ID],0),5)</f>
        <v>Alto</v>
      </c>
      <c r="E8" s="24" t="str">
        <f>INDEX(matriz[],MATCH(listaAmenazas[[#This Row],[ID]],matriz[ID],0),6)</f>
        <v>Alto</v>
      </c>
      <c r="F8" s="14" t="str">
        <f>INDEX(matriz[],MATCH(listaAmenazas[[#This Row],[ID]],matriz[ID],0),7)</f>
        <v>Alto</v>
      </c>
      <c r="G8" s="14" t="str">
        <f>INDEX(matriz[],MATCH(listaAmenazas[[#This Row],[ID]],matriz[ID],0),8)</f>
        <v>-</v>
      </c>
      <c r="H8" s="17">
        <f>INDEX(matriz[],MATCH(listaAmenazas[[#This Row],[ID]],matriz[ID],0),17)</f>
        <v>0.3</v>
      </c>
      <c r="I8" s="21" t="str">
        <f>INDEX(matriz[],MATCH(listaAmenazas[[#This Row],[ID]],matriz[ID],0),18)</f>
        <v>Alta</v>
      </c>
      <c r="K8" s="32" t="s">
        <v>60</v>
      </c>
      <c r="L8" s="28" t="str">
        <f>TRIM(cerodos)</f>
        <v>VS-R18</v>
      </c>
      <c r="M8" s="28" t="str">
        <f>TRIM(cerotres)</f>
        <v>VS-R13 VS-R15 VS-R20 VS-R22</v>
      </c>
      <c r="N8" s="29" t="str">
        <f>TRIM(ceroseis)</f>
        <v>VS-R31</v>
      </c>
      <c r="O8" s="29" t="str">
        <f>TRIM(cerodoce)</f>
        <v>VS-R29</v>
      </c>
      <c r="P8" s="30" t="str">
        <f>TRIM(ceroveinteycuatro)</f>
        <v/>
      </c>
      <c r="AA8" t="str">
        <v/>
      </c>
      <c r="AB8" t="str">
        <v/>
      </c>
      <c r="AC8" t="str">
        <v>VS-R20</v>
      </c>
      <c r="AD8" t="str">
        <v/>
      </c>
      <c r="AE8" t="str">
        <v/>
      </c>
      <c r="AF8" t="str">
        <v/>
      </c>
      <c r="AG8" t="str">
        <v>VS-R30</v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</row>
    <row r="9" spans="1:127" ht="30" x14ac:dyDescent="0.25">
      <c r="A9" s="4" t="s">
        <v>97</v>
      </c>
      <c r="B9" s="25" t="str">
        <f>INDEX(listaRiesgos[],MATCH(listaAmenazas[[#This Row],[ID]],listaRiesgos[ID],0),2)</f>
        <v>El plan de comunicación del proyecto podría ser insuficiente/incorrecto</v>
      </c>
      <c r="C9" s="24" t="str">
        <f>INDEX(matriz[],MATCH(listaAmenazas[[#This Row],[ID]],matriz[ID],0),3)</f>
        <v>Baja</v>
      </c>
      <c r="D9" s="24" t="str">
        <f>INDEX(matriz[],MATCH(listaAmenazas[[#This Row],[ID]],matriz[ID],0),5)</f>
        <v>Alto</v>
      </c>
      <c r="E9" s="24" t="str">
        <f>INDEX(matriz[],MATCH(listaAmenazas[[#This Row],[ID]],matriz[ID],0),6)</f>
        <v>Moderado</v>
      </c>
      <c r="F9" s="14" t="str">
        <f>INDEX(matriz[],MATCH(listaAmenazas[[#This Row],[ID]],matriz[ID],0),7)</f>
        <v>Bajo</v>
      </c>
      <c r="G9" s="14" t="str">
        <f>INDEX(matriz[],MATCH(listaAmenazas[[#This Row],[ID]],matriz[ID],0),8)</f>
        <v>Bajo</v>
      </c>
      <c r="H9" s="17">
        <f>INDEX(matriz[],MATCH(listaAmenazas[[#This Row],[ID]],matriz[ID],0),17)</f>
        <v>0.21</v>
      </c>
      <c r="I9" s="21" t="str">
        <f>INDEX(matriz[],MATCH(listaAmenazas[[#This Row],[ID]],matriz[ID],0),18)</f>
        <v>Alta</v>
      </c>
      <c r="K9" s="32" t="s">
        <v>61</v>
      </c>
      <c r="L9" s="28" t="str">
        <f>TRIM(cerouno)</f>
        <v>VS-R17</v>
      </c>
      <c r="M9" s="28"/>
      <c r="N9" s="28"/>
      <c r="O9" s="28" t="str">
        <f>TRIM(cerocuatro)</f>
        <v>VS-R14</v>
      </c>
      <c r="P9" s="29" t="str">
        <f>TRIM(ceroocho)</f>
        <v/>
      </c>
      <c r="AA9" t="str">
        <v/>
      </c>
      <c r="AB9" t="str">
        <v/>
      </c>
      <c r="AC9" t="str">
        <v>VS-R22</v>
      </c>
      <c r="AD9" t="str">
        <v/>
      </c>
      <c r="AE9" t="str">
        <v/>
      </c>
      <c r="AF9" t="str">
        <v/>
      </c>
      <c r="AG9" t="str">
        <v>VS-R33</v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</row>
    <row r="10" spans="1:127" ht="30" x14ac:dyDescent="0.25">
      <c r="A10" s="4" t="s">
        <v>117</v>
      </c>
      <c r="B10" s="25" t="str">
        <f>INDEX(listaRiesgos[],MATCH(listaAmenazas[[#This Row],[ID]],listaRiesgos[ID],0),2)</f>
        <v>Red corporativa podría requerir nuevas implementaciones de hardware</v>
      </c>
      <c r="C10" s="24" t="str">
        <f>INDEX(matriz[],MATCH(listaAmenazas[[#This Row],[ID]],matriz[ID],0),3)</f>
        <v>Media</v>
      </c>
      <c r="D10" s="24" t="str">
        <f>INDEX(matriz[],MATCH(listaAmenazas[[#This Row],[ID]],matriz[ID],0),5)</f>
        <v>-</v>
      </c>
      <c r="E10" s="24" t="str">
        <f>INDEX(matriz[],MATCH(listaAmenazas[[#This Row],[ID]],matriz[ID],0),6)</f>
        <v>Moderado</v>
      </c>
      <c r="F10" s="14" t="str">
        <f>INDEX(matriz[],MATCH(listaAmenazas[[#This Row],[ID]],matriz[ID],0),7)</f>
        <v>Alto</v>
      </c>
      <c r="G10" s="14" t="str">
        <f>INDEX(matriz[],MATCH(listaAmenazas[[#This Row],[ID]],matriz[ID],0),8)</f>
        <v>-</v>
      </c>
      <c r="H10" s="17">
        <f>INDEX(matriz[],MATCH(listaAmenazas[[#This Row],[ID]],matriz[ID],0),17)</f>
        <v>0.2</v>
      </c>
      <c r="I10" s="21" t="str">
        <f>INDEX(matriz[],MATCH(listaAmenazas[[#This Row],[ID]],matriz[ID],0),18)</f>
        <v>Alta</v>
      </c>
      <c r="K10" s="14"/>
      <c r="L10" s="14" t="s">
        <v>62</v>
      </c>
      <c r="M10" s="14" t="s">
        <v>63</v>
      </c>
      <c r="N10" s="14" t="s">
        <v>64</v>
      </c>
      <c r="O10" s="14" t="s">
        <v>65</v>
      </c>
      <c r="P10" s="14" t="s">
        <v>66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</row>
    <row r="11" spans="1:127" ht="24" x14ac:dyDescent="0.25">
      <c r="A11" s="4" t="s">
        <v>201</v>
      </c>
      <c r="B11" s="45" t="str">
        <f>INDEX(listaRiesgos[],MATCH(listaAmenazas[[#This Row],[ID]],listaRiesgos[ID],0),2)</f>
        <v>Subir archivos multimedia podría traer problemas de seguridad</v>
      </c>
      <c r="C11" s="46" t="str">
        <f>INDEX(matriz[],MATCH(listaAmenazas[[#This Row],[ID]],matriz[ID],0),3)</f>
        <v>Alta</v>
      </c>
      <c r="D11" s="46" t="str">
        <f>INDEX(matriz[],MATCH(listaAmenazas[[#This Row],[ID]],matriz[ID],0),5)</f>
        <v>-</v>
      </c>
      <c r="E11" s="46" t="str">
        <f>INDEX(matriz[],MATCH(listaAmenazas[[#This Row],[ID]],matriz[ID],0),6)</f>
        <v>-</v>
      </c>
      <c r="F11" s="47" t="str">
        <f>INDEX(matriz[],MATCH(listaAmenazas[[#This Row],[ID]],matriz[ID],0),7)</f>
        <v>-</v>
      </c>
      <c r="G11" s="47" t="str">
        <f>INDEX(matriz[],MATCH(listaAmenazas[[#This Row],[ID]],matriz[ID],0),8)</f>
        <v>Alto</v>
      </c>
      <c r="H11" s="17">
        <f>INDEX(matriz[],MATCH(listaAmenazas[[#This Row],[ID]],matriz[ID],0),17)</f>
        <v>0.14000000000000001</v>
      </c>
      <c r="I11" s="48" t="str">
        <f>INDEX(matriz[],MATCH(listaAmenazas[[#This Row],[ID]],matriz[ID],0),18)</f>
        <v>Moderada</v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/>
      </c>
      <c r="DM11" t="str">
        <v/>
      </c>
      <c r="DN11" t="str">
        <v/>
      </c>
      <c r="DO11" t="str">
        <v/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  <c r="DW11" t="str">
        <v/>
      </c>
    </row>
    <row r="12" spans="1:127" x14ac:dyDescent="0.25">
      <c r="A12" s="4" t="s">
        <v>209</v>
      </c>
      <c r="B12" s="45" t="str">
        <f>INDEX(listaRiesgos[],MATCH(listaAmenazas[[#This Row],[ID]],listaRiesgos[ID],0),2)</f>
        <v>Subir archivos al servidor podrían perderse los datos</v>
      </c>
      <c r="C12" s="46" t="str">
        <f>INDEX(matriz[],MATCH(listaAmenazas[[#This Row],[ID]],matriz[ID],0),3)</f>
        <v>Baja</v>
      </c>
      <c r="D12" s="46" t="str">
        <f>INDEX(matriz[],MATCH(listaAmenazas[[#This Row],[ID]],matriz[ID],0),5)</f>
        <v>-</v>
      </c>
      <c r="E12" s="46" t="str">
        <f>INDEX(matriz[],MATCH(listaAmenazas[[#This Row],[ID]],matriz[ID],0),6)</f>
        <v>-</v>
      </c>
      <c r="F12" s="47" t="str">
        <f>INDEX(matriz[],MATCH(listaAmenazas[[#This Row],[ID]],matriz[ID],0),7)</f>
        <v>-</v>
      </c>
      <c r="G12" s="47" t="str">
        <f>INDEX(matriz[],MATCH(listaAmenazas[[#This Row],[ID]],matriz[ID],0),8)</f>
        <v>Muy alto</v>
      </c>
      <c r="H12" s="17">
        <f>INDEX(matriz[],MATCH(listaAmenazas[[#This Row],[ID]],matriz[ID],0),17)</f>
        <v>0.12</v>
      </c>
      <c r="I12" s="48" t="str">
        <f>INDEX(matriz[],MATCH(listaAmenazas[[#This Row],[ID]],matriz[ID],0),18)</f>
        <v>Moderada</v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</row>
    <row r="13" spans="1:127" x14ac:dyDescent="0.25">
      <c r="A13" s="4" t="s">
        <v>129</v>
      </c>
      <c r="B13" s="25" t="str">
        <f>INDEX(listaRiesgos[],MATCH(listaAmenazas[[#This Row],[ID]],listaRiesgos[ID],0),2)</f>
        <v xml:space="preserve">Servicios del proveedor de internet podrían ser insuficientes </v>
      </c>
      <c r="C13" s="24" t="str">
        <f>INDEX(matriz[],MATCH(listaAmenazas[[#This Row],[ID]],matriz[ID],0),3)</f>
        <v>Baja</v>
      </c>
      <c r="D13" s="24" t="str">
        <f>INDEX(matriz[],MATCH(listaAmenazas[[#This Row],[ID]],matriz[ID],0),5)</f>
        <v>-</v>
      </c>
      <c r="E13" s="24" t="str">
        <f>INDEX(matriz[],MATCH(listaAmenazas[[#This Row],[ID]],matriz[ID],0),6)</f>
        <v>-</v>
      </c>
      <c r="F13" s="14" t="str">
        <f>INDEX(matriz[],MATCH(listaAmenazas[[#This Row],[ID]],matriz[ID],0),7)</f>
        <v>Moderado</v>
      </c>
      <c r="G13" s="14" t="str">
        <f>INDEX(matriz[],MATCH(listaAmenazas[[#This Row],[ID]],matriz[ID],0),8)</f>
        <v>Alto</v>
      </c>
      <c r="H13" s="17">
        <f>INDEX(matriz[],MATCH(listaAmenazas[[#This Row],[ID]],matriz[ID],0),17)</f>
        <v>0.09</v>
      </c>
      <c r="I13" s="21" t="str">
        <f>INDEX(matriz[],MATCH(listaAmenazas[[#This Row],[ID]],matriz[ID],0),18)</f>
        <v>Moderada</v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</row>
    <row r="14" spans="1:127" ht="24" x14ac:dyDescent="0.25">
      <c r="A14" s="4" t="s">
        <v>197</v>
      </c>
      <c r="B14" s="45" t="str">
        <f>INDEX(listaRiesgos[],MATCH(listaAmenazas[[#This Row],[ID]],listaRiesgos[ID],0),2)</f>
        <v>Subir archivos multimedia podría tener problemas de velocidad</v>
      </c>
      <c r="C14" s="46" t="str">
        <f>INDEX(matriz[],MATCH(listaAmenazas[[#This Row],[ID]],matriz[ID],0),3)</f>
        <v>Alta</v>
      </c>
      <c r="D14" s="46" t="str">
        <f>INDEX(matriz[],MATCH(listaAmenazas[[#This Row],[ID]],matriz[ID],0),5)</f>
        <v>-</v>
      </c>
      <c r="E14" s="46" t="str">
        <f>INDEX(matriz[],MATCH(listaAmenazas[[#This Row],[ID]],matriz[ID],0),6)</f>
        <v>-</v>
      </c>
      <c r="F14" s="47" t="str">
        <f>INDEX(matriz[],MATCH(listaAmenazas[[#This Row],[ID]],matriz[ID],0),7)</f>
        <v>-</v>
      </c>
      <c r="G14" s="47" t="str">
        <f>INDEX(matriz[],MATCH(listaAmenazas[[#This Row],[ID]],matriz[ID],0),8)</f>
        <v>Moderado</v>
      </c>
      <c r="H14" s="17">
        <f>INDEX(matriz[],MATCH(listaAmenazas[[#This Row],[ID]],matriz[ID],0),17)</f>
        <v>7.0000000000000007E-2</v>
      </c>
      <c r="I14" s="48" t="str">
        <f>INDEX(matriz[],MATCH(listaAmenazas[[#This Row],[ID]],matriz[ID],0),18)</f>
        <v>Moderada</v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/>
      </c>
      <c r="CU14" t="str">
        <v/>
      </c>
      <c r="CV14" t="str">
        <v/>
      </c>
      <c r="CW14" t="str">
        <v/>
      </c>
      <c r="CX14" t="str">
        <v/>
      </c>
      <c r="CY14" t="str">
        <v/>
      </c>
      <c r="CZ14" t="str">
        <v/>
      </c>
      <c r="DA14" t="str">
        <v/>
      </c>
      <c r="DB14" t="str">
        <v/>
      </c>
      <c r="DC14" t="str">
        <v/>
      </c>
      <c r="DD14" t="str">
        <v/>
      </c>
      <c r="DE14" t="str">
        <v/>
      </c>
      <c r="DF14" t="str">
        <v/>
      </c>
      <c r="DG14" t="str">
        <v/>
      </c>
      <c r="DH14" t="str">
        <v/>
      </c>
      <c r="DI14" t="str">
        <v/>
      </c>
      <c r="DJ14" t="str">
        <v/>
      </c>
      <c r="DK14" t="str">
        <v/>
      </c>
      <c r="DL14" t="str">
        <v/>
      </c>
      <c r="DM14" t="str">
        <v/>
      </c>
      <c r="DN14" t="str">
        <v/>
      </c>
      <c r="DO14" t="str">
        <v/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/>
      </c>
      <c r="DV14" t="str">
        <v/>
      </c>
      <c r="DW14" t="str">
        <v/>
      </c>
    </row>
    <row r="15" spans="1:127" ht="24" x14ac:dyDescent="0.25">
      <c r="A15" s="4" t="s">
        <v>205</v>
      </c>
      <c r="B15" s="45" t="str">
        <f>INDEX(listaRiesgos[],MATCH(listaAmenazas[[#This Row],[ID]],listaRiesgos[ID],0),2)</f>
        <v>Subir archivos al servidor podría causar deterioro de los datos</v>
      </c>
      <c r="C15" s="46" t="str">
        <f>INDEX(matriz[],MATCH(listaAmenazas[[#This Row],[ID]],matriz[ID],0),3)</f>
        <v>Alta</v>
      </c>
      <c r="D15" s="46" t="str">
        <f>INDEX(matriz[],MATCH(listaAmenazas[[#This Row],[ID]],matriz[ID],0),5)</f>
        <v>-</v>
      </c>
      <c r="E15" s="46" t="str">
        <f>INDEX(matriz[],MATCH(listaAmenazas[[#This Row],[ID]],matriz[ID],0),6)</f>
        <v>-</v>
      </c>
      <c r="F15" s="47" t="str">
        <f>INDEX(matriz[],MATCH(listaAmenazas[[#This Row],[ID]],matriz[ID],0),7)</f>
        <v>-</v>
      </c>
      <c r="G15" s="47" t="str">
        <f>INDEX(matriz[],MATCH(listaAmenazas[[#This Row],[ID]],matriz[ID],0),8)</f>
        <v>Moderado</v>
      </c>
      <c r="H15" s="17">
        <f>INDEX(matriz[],MATCH(listaAmenazas[[#This Row],[ID]],matriz[ID],0),17)</f>
        <v>7.0000000000000007E-2</v>
      </c>
      <c r="I15" s="48" t="str">
        <f>INDEX(matriz[],MATCH(listaAmenazas[[#This Row],[ID]],matriz[ID],0),18)</f>
        <v>Moderada</v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/>
      </c>
      <c r="CY15" t="str">
        <v/>
      </c>
      <c r="CZ15" t="str">
        <v/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/>
      </c>
      <c r="DM15" t="str">
        <v/>
      </c>
      <c r="DN15" t="str">
        <v/>
      </c>
      <c r="DO15" t="str">
        <v/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/>
      </c>
      <c r="DV15" t="str">
        <v/>
      </c>
      <c r="DW15" t="str">
        <v/>
      </c>
    </row>
    <row r="16" spans="1:127" x14ac:dyDescent="0.25">
      <c r="A16" s="4" t="s">
        <v>212</v>
      </c>
      <c r="B16" s="45" t="str">
        <f>INDEX(listaRiesgos[],MATCH(listaAmenazas[[#This Row],[ID]],listaRiesgos[ID],0),2)</f>
        <v>Asistente chatvox podría no estar disponible</v>
      </c>
      <c r="C16" s="46" t="str">
        <f>INDEX(matriz[],MATCH(listaAmenazas[[#This Row],[ID]],matriz[ID],0),3)</f>
        <v>Alta</v>
      </c>
      <c r="D16" s="46" t="str">
        <f>INDEX(matriz[],MATCH(listaAmenazas[[#This Row],[ID]],matriz[ID],0),5)</f>
        <v>-</v>
      </c>
      <c r="E16" s="46" t="str">
        <f>INDEX(matriz[],MATCH(listaAmenazas[[#This Row],[ID]],matriz[ID],0),6)</f>
        <v>-</v>
      </c>
      <c r="F16" s="47" t="str">
        <f>INDEX(matriz[],MATCH(listaAmenazas[[#This Row],[ID]],matriz[ID],0),7)</f>
        <v>-</v>
      </c>
      <c r="G16" s="47" t="str">
        <f>INDEX(matriz[],MATCH(listaAmenazas[[#This Row],[ID]],matriz[ID],0),8)</f>
        <v>Moderado</v>
      </c>
      <c r="H16" s="17">
        <f>INDEX(matriz[],MATCH(listaAmenazas[[#This Row],[ID]],matriz[ID],0),17)</f>
        <v>7.0000000000000007E-2</v>
      </c>
      <c r="I16" s="48" t="str">
        <f>INDEX(matriz[],MATCH(listaAmenazas[[#This Row],[ID]],matriz[ID],0),18)</f>
        <v>Moderada</v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  <c r="CU16" t="str">
        <v/>
      </c>
      <c r="CV16" t="str">
        <v/>
      </c>
      <c r="CW16" t="str">
        <v/>
      </c>
      <c r="CX16" t="str">
        <v/>
      </c>
      <c r="CY16" t="str">
        <v/>
      </c>
      <c r="CZ16" t="str">
        <v/>
      </c>
      <c r="DA16" t="str">
        <v/>
      </c>
      <c r="DB16" t="str">
        <v/>
      </c>
      <c r="DC16" t="str">
        <v/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/>
      </c>
      <c r="DM16" t="str">
        <v/>
      </c>
      <c r="DN16" t="str">
        <v/>
      </c>
      <c r="DO16" t="str">
        <v/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/>
      </c>
      <c r="DV16" t="str">
        <v/>
      </c>
      <c r="DW16" t="str">
        <v/>
      </c>
    </row>
    <row r="17" spans="1:127" x14ac:dyDescent="0.25">
      <c r="A17" s="4" t="s">
        <v>223</v>
      </c>
      <c r="B17" s="45" t="str">
        <f>INDEX(listaRiesgos[],MATCH(listaAmenazas[[#This Row],[ID]],listaRiesgos[ID],0),2)</f>
        <v>Chatvox podría tener problemas de derivación a ejecutivos</v>
      </c>
      <c r="C17" s="46" t="str">
        <f>INDEX(matriz[],MATCH(listaAmenazas[[#This Row],[ID]],matriz[ID],0),3)</f>
        <v>Alta</v>
      </c>
      <c r="D17" s="46" t="str">
        <f>INDEX(matriz[],MATCH(listaAmenazas[[#This Row],[ID]],matriz[ID],0),5)</f>
        <v>-</v>
      </c>
      <c r="E17" s="46" t="str">
        <f>INDEX(matriz[],MATCH(listaAmenazas[[#This Row],[ID]],matriz[ID],0),6)</f>
        <v>-</v>
      </c>
      <c r="F17" s="47" t="str">
        <f>INDEX(matriz[],MATCH(listaAmenazas[[#This Row],[ID]],matriz[ID],0),7)</f>
        <v>-</v>
      </c>
      <c r="G17" s="47" t="str">
        <f>INDEX(matriz[],MATCH(listaAmenazas[[#This Row],[ID]],matriz[ID],0),8)</f>
        <v>Moderado</v>
      </c>
      <c r="H17" s="17">
        <f>INDEX(matriz[],MATCH(listaAmenazas[[#This Row],[ID]],matriz[ID],0),17)</f>
        <v>7.0000000000000007E-2</v>
      </c>
      <c r="I17" s="48" t="str">
        <f>INDEX(matriz[],MATCH(listaAmenazas[[#This Row],[ID]],matriz[ID],0),18)</f>
        <v>Moderada</v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  <c r="CU17" t="str">
        <v/>
      </c>
      <c r="CV17" t="str">
        <v/>
      </c>
      <c r="CW17" t="str">
        <v/>
      </c>
      <c r="CX17" t="str">
        <v/>
      </c>
      <c r="CY17" t="str">
        <v/>
      </c>
      <c r="CZ17" t="str">
        <v/>
      </c>
      <c r="DA17" t="str">
        <v/>
      </c>
      <c r="DB17" t="str">
        <v/>
      </c>
      <c r="DC17" t="str">
        <v/>
      </c>
      <c r="DD17" t="str">
        <v/>
      </c>
      <c r="DE17" t="str">
        <v/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/>
      </c>
      <c r="DM17" t="str">
        <v/>
      </c>
      <c r="DN17" t="str">
        <v/>
      </c>
      <c r="DO17" t="str">
        <v/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/>
      </c>
      <c r="DV17" t="str">
        <v/>
      </c>
      <c r="DW17" t="str">
        <v/>
      </c>
    </row>
    <row r="18" spans="1:127" ht="24" x14ac:dyDescent="0.25">
      <c r="A18" s="4" t="s">
        <v>215</v>
      </c>
      <c r="B18" s="45" t="str">
        <f>INDEX(listaRiesgos[],MATCH(listaAmenazas[[#This Row],[ID]],listaRiesgos[ID],0),2)</f>
        <v>Agendamiento de consultas por medio de chatvox podrían ser incorrectas</v>
      </c>
      <c r="C18" s="46" t="str">
        <f>INDEX(matriz[],MATCH(listaAmenazas[[#This Row],[ID]],matriz[ID],0),3)</f>
        <v>Baja</v>
      </c>
      <c r="D18" s="46" t="str">
        <f>INDEX(matriz[],MATCH(listaAmenazas[[#This Row],[ID]],matriz[ID],0),5)</f>
        <v>-</v>
      </c>
      <c r="E18" s="46" t="str">
        <f>INDEX(matriz[],MATCH(listaAmenazas[[#This Row],[ID]],matriz[ID],0),6)</f>
        <v>-</v>
      </c>
      <c r="F18" s="47" t="str">
        <f>INDEX(matriz[],MATCH(listaAmenazas[[#This Row],[ID]],matriz[ID],0),7)</f>
        <v>-</v>
      </c>
      <c r="G18" s="47" t="str">
        <f>INDEX(matriz[],MATCH(listaAmenazas[[#This Row],[ID]],matriz[ID],0),8)</f>
        <v>Alto</v>
      </c>
      <c r="H18" s="17">
        <f>INDEX(matriz[],MATCH(listaAmenazas[[#This Row],[ID]],matriz[ID],0),17)</f>
        <v>0.06</v>
      </c>
      <c r="I18" s="48" t="str">
        <f>INDEX(matriz[],MATCH(listaAmenazas[[#This Row],[ID]],matriz[ID],0),18)</f>
        <v>Moderada</v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</row>
    <row r="19" spans="1:127" x14ac:dyDescent="0.25">
      <c r="A19" s="4" t="s">
        <v>219</v>
      </c>
      <c r="B19" s="45" t="str">
        <f>INDEX(listaRiesgos[],MATCH(listaAmenazas[[#This Row],[ID]],listaRiesgos[ID],0),2)</f>
        <v>Chatvox podría no tener respuestas correctas a consultas</v>
      </c>
      <c r="C19" s="46" t="str">
        <f>INDEX(matriz[],MATCH(listaAmenazas[[#This Row],[ID]],matriz[ID],0),3)</f>
        <v>Media</v>
      </c>
      <c r="D19" s="46" t="str">
        <f>INDEX(matriz[],MATCH(listaAmenazas[[#This Row],[ID]],matriz[ID],0),5)</f>
        <v>-</v>
      </c>
      <c r="E19" s="46" t="str">
        <f>INDEX(matriz[],MATCH(listaAmenazas[[#This Row],[ID]],matriz[ID],0),6)</f>
        <v>-</v>
      </c>
      <c r="F19" s="47" t="str">
        <f>INDEX(matriz[],MATCH(listaAmenazas[[#This Row],[ID]],matriz[ID],0),7)</f>
        <v>-</v>
      </c>
      <c r="G19" s="47" t="str">
        <f>INDEX(matriz[],MATCH(listaAmenazas[[#This Row],[ID]],matriz[ID],0),8)</f>
        <v>Moderado</v>
      </c>
      <c r="H19" s="17">
        <f>INDEX(matriz[],MATCH(listaAmenazas[[#This Row],[ID]],matriz[ID],0),17)</f>
        <v>0.05</v>
      </c>
      <c r="I19" s="48" t="str">
        <f>INDEX(matriz[],MATCH(listaAmenazas[[#This Row],[ID]],matriz[ID],0),18)</f>
        <v>Baja</v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</row>
    <row r="20" spans="1:127" x14ac:dyDescent="0.25">
      <c r="A20" s="4" t="s">
        <v>152</v>
      </c>
      <c r="B20" s="25" t="str">
        <f>INDEX(listaRiesgos[],MATCH(listaAmenazas[[#This Row],[ID]],listaRiesgos[ID],0),2)</f>
        <v>Roles y permisos de usuarios podrían ser incongruentes</v>
      </c>
      <c r="C20" s="24" t="str">
        <f>INDEX(matriz[],MATCH(listaAmenazas[[#This Row],[ID]],matriz[ID],0),3)</f>
        <v>Alta</v>
      </c>
      <c r="D20" s="24" t="str">
        <f>INDEX(matriz[],MATCH(listaAmenazas[[#This Row],[ID]],matriz[ID],0),5)</f>
        <v>-</v>
      </c>
      <c r="E20" s="24" t="str">
        <f>INDEX(matriz[],MATCH(listaAmenazas[[#This Row],[ID]],matriz[ID],0),6)</f>
        <v>-</v>
      </c>
      <c r="F20" s="14" t="str">
        <f>INDEX(matriz[],MATCH(listaAmenazas[[#This Row],[ID]],matriz[ID],0),7)</f>
        <v>-</v>
      </c>
      <c r="G20" s="14" t="str">
        <f>INDEX(matriz[],MATCH(listaAmenazas[[#This Row],[ID]],matriz[ID],0),8)</f>
        <v>Bajo</v>
      </c>
      <c r="H20" s="17">
        <f>INDEX(matriz[],MATCH(listaAmenazas[[#This Row],[ID]],matriz[ID],0),17)</f>
        <v>0.04</v>
      </c>
      <c r="I20" s="21" t="str">
        <f>INDEX(matriz[],MATCH(listaAmenazas[[#This Row],[ID]],matriz[ID],0),18)</f>
        <v>Baja</v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/>
      </c>
      <c r="CU20" t="str">
        <v/>
      </c>
      <c r="CV20" t="str">
        <v/>
      </c>
      <c r="CW20" t="str">
        <v/>
      </c>
      <c r="CX20" t="str">
        <v/>
      </c>
      <c r="CY20" t="str">
        <v/>
      </c>
      <c r="CZ20" t="str">
        <v/>
      </c>
      <c r="DA20" t="str">
        <v/>
      </c>
      <c r="DB20" t="str">
        <v/>
      </c>
      <c r="DC20" t="str">
        <v/>
      </c>
      <c r="DD20" t="str">
        <v/>
      </c>
      <c r="DE20" t="str">
        <v/>
      </c>
      <c r="DF20" t="str">
        <v/>
      </c>
      <c r="DG20" t="str">
        <v/>
      </c>
      <c r="DH20" t="str">
        <v/>
      </c>
      <c r="DI20" t="str">
        <v/>
      </c>
      <c r="DJ20" t="str">
        <v/>
      </c>
      <c r="DK20" t="str">
        <v/>
      </c>
      <c r="DL20" t="str">
        <v/>
      </c>
      <c r="DM20" t="str">
        <v/>
      </c>
      <c r="DN20" t="str">
        <v/>
      </c>
      <c r="DO20" t="str">
        <v/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/>
      </c>
      <c r="DV20" t="str">
        <v/>
      </c>
      <c r="DW20" t="str">
        <v/>
      </c>
    </row>
    <row r="21" spans="1:127" ht="24" x14ac:dyDescent="0.25">
      <c r="A21" s="4" t="s">
        <v>148</v>
      </c>
      <c r="B21" s="25" t="str">
        <f>INDEX(listaRiesgos[],MATCH(listaAmenazas[[#This Row],[ID]],listaRiesgos[ID],0),2)</f>
        <v>usuarios podrían perder la visualización de su contenido luego de autentificarse</v>
      </c>
      <c r="C21" s="24" t="str">
        <f>INDEX(matriz[],MATCH(listaAmenazas[[#This Row],[ID]],matriz[ID],0),3)</f>
        <v>Baja</v>
      </c>
      <c r="D21" s="24" t="str">
        <f>INDEX(matriz[],MATCH(listaAmenazas[[#This Row],[ID]],matriz[ID],0),5)</f>
        <v>-</v>
      </c>
      <c r="E21" s="24" t="str">
        <f>INDEX(matriz[],MATCH(listaAmenazas[[#This Row],[ID]],matriz[ID],0),6)</f>
        <v>-</v>
      </c>
      <c r="F21" s="14" t="str">
        <f>INDEX(matriz[],MATCH(listaAmenazas[[#This Row],[ID]],matriz[ID],0),7)</f>
        <v>-</v>
      </c>
      <c r="G21" s="14" t="str">
        <f>INDEX(matriz[],MATCH(listaAmenazas[[#This Row],[ID]],matriz[ID],0),8)</f>
        <v>Moderado</v>
      </c>
      <c r="H21" s="17">
        <f>INDEX(matriz[],MATCH(listaAmenazas[[#This Row],[ID]],matriz[ID],0),17)</f>
        <v>0.03</v>
      </c>
      <c r="I21" s="21" t="str">
        <f>INDEX(matriz[],MATCH(listaAmenazas[[#This Row],[ID]],matriz[ID],0),18)</f>
        <v>Baja</v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/>
      </c>
      <c r="CU21" t="str">
        <v/>
      </c>
      <c r="CV21" t="str">
        <v/>
      </c>
      <c r="CW21" t="str">
        <v/>
      </c>
      <c r="CX21" t="str">
        <v/>
      </c>
      <c r="CY21" t="str">
        <v/>
      </c>
      <c r="CZ21" t="str">
        <v/>
      </c>
      <c r="DA21" t="str">
        <v/>
      </c>
      <c r="DB21" t="str">
        <v/>
      </c>
      <c r="DC21" t="str">
        <v/>
      </c>
      <c r="DD21" t="str">
        <v/>
      </c>
      <c r="DE21" t="str">
        <v/>
      </c>
      <c r="DF21" t="str">
        <v/>
      </c>
      <c r="DG21" t="str">
        <v/>
      </c>
      <c r="DH21" t="str">
        <v/>
      </c>
      <c r="DI21" t="str">
        <v/>
      </c>
      <c r="DJ21" t="str">
        <v/>
      </c>
      <c r="DK21" t="str">
        <v/>
      </c>
      <c r="DL21" t="str">
        <v/>
      </c>
      <c r="DM21" t="str">
        <v/>
      </c>
      <c r="DN21" t="str">
        <v/>
      </c>
      <c r="DO21" t="str">
        <v/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/>
      </c>
      <c r="DV21" t="str">
        <v/>
      </c>
      <c r="DW21" t="str">
        <v/>
      </c>
    </row>
    <row r="22" spans="1:127" x14ac:dyDescent="0.25">
      <c r="A22" s="4" t="s">
        <v>157</v>
      </c>
      <c r="B22" s="45" t="str">
        <f>INDEX(listaRiesgos[],MATCH(listaAmenazas[[#This Row],[ID]],listaRiesgos[ID],0),2)</f>
        <v>Visualización del contenido podría ser inexacto</v>
      </c>
      <c r="C22" s="46" t="str">
        <f>INDEX(matriz[],MATCH(listaAmenazas[[#This Row],[ID]],matriz[ID],0),3)</f>
        <v>Media</v>
      </c>
      <c r="D22" s="46" t="str">
        <f>INDEX(matriz[],MATCH(listaAmenazas[[#This Row],[ID]],matriz[ID],0),5)</f>
        <v>-</v>
      </c>
      <c r="E22" s="46" t="str">
        <f>INDEX(matriz[],MATCH(listaAmenazas[[#This Row],[ID]],matriz[ID],0),6)</f>
        <v>-</v>
      </c>
      <c r="F22" s="47" t="str">
        <f>INDEX(matriz[],MATCH(listaAmenazas[[#This Row],[ID]],matriz[ID],0),7)</f>
        <v>-</v>
      </c>
      <c r="G22" s="47" t="str">
        <f>INDEX(matriz[],MATCH(listaAmenazas[[#This Row],[ID]],matriz[ID],0),8)</f>
        <v>Bajo</v>
      </c>
      <c r="H22" s="17">
        <f>INDEX(matriz[],MATCH(listaAmenazas[[#This Row],[ID]],matriz[ID],0),17)</f>
        <v>0.03</v>
      </c>
      <c r="I22" s="48" t="str">
        <f>INDEX(matriz[],MATCH(listaAmenazas[[#This Row],[ID]],matriz[ID],0),18)</f>
        <v>Baja</v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/>
      </c>
      <c r="CU22" t="str">
        <v/>
      </c>
      <c r="CV22" t="str">
        <v/>
      </c>
      <c r="CW22" t="str">
        <v/>
      </c>
      <c r="CX22" t="str">
        <v/>
      </c>
      <c r="CY22" t="str">
        <v/>
      </c>
      <c r="CZ22" t="str">
        <v/>
      </c>
      <c r="DA22" t="str">
        <v/>
      </c>
      <c r="DB22" t="str">
        <v/>
      </c>
      <c r="DC22" t="str">
        <v/>
      </c>
      <c r="DD22" t="str">
        <v/>
      </c>
      <c r="DE22" t="str">
        <v/>
      </c>
      <c r="DF22" t="str">
        <v/>
      </c>
      <c r="DG22" t="str">
        <v/>
      </c>
      <c r="DH22" t="str">
        <v/>
      </c>
      <c r="DI22" t="str">
        <v/>
      </c>
      <c r="DJ22" t="str">
        <v/>
      </c>
      <c r="DK22" t="str">
        <v/>
      </c>
      <c r="DL22" t="str">
        <v/>
      </c>
      <c r="DM22" t="str">
        <v/>
      </c>
      <c r="DN22" t="str">
        <v/>
      </c>
      <c r="DO22" t="str">
        <v/>
      </c>
      <c r="DP22" t="str">
        <v/>
      </c>
      <c r="DQ22" t="str">
        <v/>
      </c>
      <c r="DR22" t="str">
        <v/>
      </c>
      <c r="DS22" t="str">
        <v/>
      </c>
      <c r="DT22" t="str">
        <v/>
      </c>
      <c r="DU22" t="str">
        <v/>
      </c>
      <c r="DV22" t="str">
        <v/>
      </c>
      <c r="DW22" t="str">
        <v/>
      </c>
    </row>
    <row r="23" spans="1:127" x14ac:dyDescent="0.25">
      <c r="A23" s="4" t="s">
        <v>172</v>
      </c>
      <c r="B23" s="45" t="str">
        <f>INDEX(listaRiesgos[],MATCH(listaAmenazas[[#This Row],[ID]],listaRiesgos[ID],0),2)</f>
        <v>Registro de clientes podría ser confuso</v>
      </c>
      <c r="C23" s="46" t="str">
        <f>INDEX(matriz[],MATCH(listaAmenazas[[#This Row],[ID]],matriz[ID],0),3)</f>
        <v>Baja</v>
      </c>
      <c r="D23" s="46" t="str">
        <f>INDEX(matriz[],MATCH(listaAmenazas[[#This Row],[ID]],matriz[ID],0),5)</f>
        <v>-</v>
      </c>
      <c r="E23" s="46" t="str">
        <f>INDEX(matriz[],MATCH(listaAmenazas[[#This Row],[ID]],matriz[ID],0),6)</f>
        <v>-</v>
      </c>
      <c r="F23" s="47" t="str">
        <f>INDEX(matriz[],MATCH(listaAmenazas[[#This Row],[ID]],matriz[ID],0),7)</f>
        <v>-</v>
      </c>
      <c r="G23" s="47" t="str">
        <f>INDEX(matriz[],MATCH(listaAmenazas[[#This Row],[ID]],matriz[ID],0),8)</f>
        <v>Moderado</v>
      </c>
      <c r="H23" s="17">
        <f>INDEX(matriz[],MATCH(listaAmenazas[[#This Row],[ID]],matriz[ID],0),17)</f>
        <v>0.03</v>
      </c>
      <c r="I23" s="48" t="str">
        <f>INDEX(matriz[],MATCH(listaAmenazas[[#This Row],[ID]],matriz[ID],0),18)</f>
        <v>Baja</v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/>
      </c>
      <c r="CL23" t="str">
        <v/>
      </c>
      <c r="CM23" t="str">
        <v/>
      </c>
      <c r="CN23" t="str">
        <v/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/>
      </c>
      <c r="CU23" t="str">
        <v/>
      </c>
      <c r="CV23" t="str">
        <v/>
      </c>
      <c r="CW23" t="str">
        <v/>
      </c>
      <c r="CX23" t="str">
        <v/>
      </c>
      <c r="CY23" t="str">
        <v/>
      </c>
      <c r="CZ23" t="str">
        <v/>
      </c>
      <c r="DA23" t="str">
        <v/>
      </c>
      <c r="DB23" t="str">
        <v/>
      </c>
      <c r="DC23" t="str">
        <v/>
      </c>
      <c r="DD23" t="str">
        <v/>
      </c>
      <c r="DE23" t="str">
        <v/>
      </c>
      <c r="DF23" t="str">
        <v/>
      </c>
      <c r="DG23" t="str">
        <v/>
      </c>
      <c r="DH23" t="str">
        <v/>
      </c>
      <c r="DI23" t="str">
        <v/>
      </c>
      <c r="DJ23" t="str">
        <v/>
      </c>
      <c r="DK23" t="str">
        <v/>
      </c>
      <c r="DL23" t="str">
        <v/>
      </c>
      <c r="DM23" t="str">
        <v/>
      </c>
      <c r="DN23" t="str">
        <v/>
      </c>
      <c r="DO23" t="str">
        <v/>
      </c>
      <c r="DP23" t="str">
        <v/>
      </c>
      <c r="DQ23" t="str">
        <v/>
      </c>
      <c r="DR23" t="str">
        <v/>
      </c>
      <c r="DS23" t="str">
        <v/>
      </c>
      <c r="DT23" t="str">
        <v/>
      </c>
      <c r="DU23" t="str">
        <v/>
      </c>
      <c r="DV23" t="str">
        <v/>
      </c>
      <c r="DW23" t="str">
        <v/>
      </c>
    </row>
    <row r="24" spans="1:127" x14ac:dyDescent="0.25">
      <c r="A24" s="4" t="s">
        <v>181</v>
      </c>
      <c r="B24" s="45" t="str">
        <f>INDEX(listaRiesgos[],MATCH(listaAmenazas[[#This Row],[ID]],listaRiesgos[ID],0),2)</f>
        <v>Cliente podría no visualizar su contenido apropiadamente</v>
      </c>
      <c r="C24" s="46" t="str">
        <f>INDEX(matriz[],MATCH(listaAmenazas[[#This Row],[ID]],matriz[ID],0),3)</f>
        <v>Media</v>
      </c>
      <c r="D24" s="46" t="str">
        <f>INDEX(matriz[],MATCH(listaAmenazas[[#This Row],[ID]],matriz[ID],0),5)</f>
        <v>-</v>
      </c>
      <c r="E24" s="46" t="str">
        <f>INDEX(matriz[],MATCH(listaAmenazas[[#This Row],[ID]],matriz[ID],0),6)</f>
        <v>-</v>
      </c>
      <c r="F24" s="47" t="str">
        <f>INDEX(matriz[],MATCH(listaAmenazas[[#This Row],[ID]],matriz[ID],0),7)</f>
        <v>-</v>
      </c>
      <c r="G24" s="47" t="str">
        <f>INDEX(matriz[],MATCH(listaAmenazas[[#This Row],[ID]],matriz[ID],0),8)</f>
        <v>Bajo</v>
      </c>
      <c r="H24" s="17">
        <f>INDEX(matriz[],MATCH(listaAmenazas[[#This Row],[ID]],matriz[ID],0),17)</f>
        <v>0.03</v>
      </c>
      <c r="I24" s="48" t="str">
        <f>INDEX(matriz[],MATCH(listaAmenazas[[#This Row],[ID]],matriz[ID],0),18)</f>
        <v>Baja</v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</row>
    <row r="25" spans="1:127" ht="24" x14ac:dyDescent="0.25">
      <c r="A25" s="4" t="s">
        <v>167</v>
      </c>
      <c r="B25" s="45" t="str">
        <f>INDEX(listaRiesgos[],MATCH(listaAmenazas[[#This Row],[ID]],listaRiesgos[ID],0),2)</f>
        <v>Usuarios podrían cambiar información libremente en su perfil</v>
      </c>
      <c r="C25" s="46" t="str">
        <f>INDEX(matriz[],MATCH(listaAmenazas[[#This Row],[ID]],matriz[ID],0),3)</f>
        <v>Alta</v>
      </c>
      <c r="D25" s="46" t="str">
        <f>INDEX(matriz[],MATCH(listaAmenazas[[#This Row],[ID]],matriz[ID],0),5)</f>
        <v>-</v>
      </c>
      <c r="E25" s="46" t="str">
        <f>INDEX(matriz[],MATCH(listaAmenazas[[#This Row],[ID]],matriz[ID],0),6)</f>
        <v>-</v>
      </c>
      <c r="F25" s="47" t="str">
        <f>INDEX(matriz[],MATCH(listaAmenazas[[#This Row],[ID]],matriz[ID],0),7)</f>
        <v>-</v>
      </c>
      <c r="G25" s="47" t="str">
        <f>INDEX(matriz[],MATCH(listaAmenazas[[#This Row],[ID]],matriz[ID],0),8)</f>
        <v>Muy bajo</v>
      </c>
      <c r="H25" s="17">
        <f>INDEX(matriz[],MATCH(listaAmenazas[[#This Row],[ID]],matriz[ID],0),17)</f>
        <v>0.02</v>
      </c>
      <c r="I25" s="48" t="str">
        <f>INDEX(matriz[],MATCH(listaAmenazas[[#This Row],[ID]],matriz[ID],0),18)</f>
        <v>Baja</v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</row>
    <row r="26" spans="1:127" x14ac:dyDescent="0.25">
      <c r="A26" s="4" t="s">
        <v>163</v>
      </c>
      <c r="B26" s="45" t="str">
        <f>INDEX(listaRiesgos[],MATCH(listaAmenazas[[#This Row],[ID]],listaRiesgos[ID],0),2)</f>
        <v>Usuarios del sistema podrían ser eliminados</v>
      </c>
      <c r="C26" s="46" t="str">
        <f>INDEX(matriz[],MATCH(listaAmenazas[[#This Row],[ID]],matriz[ID],0),3)</f>
        <v>Muy baja</v>
      </c>
      <c r="D26" s="46" t="str">
        <f>INDEX(matriz[],MATCH(listaAmenazas[[#This Row],[ID]],matriz[ID],0),5)</f>
        <v>-</v>
      </c>
      <c r="E26" s="46" t="str">
        <f>INDEX(matriz[],MATCH(listaAmenazas[[#This Row],[ID]],matriz[ID],0),6)</f>
        <v>-</v>
      </c>
      <c r="F26" s="47" t="str">
        <f>INDEX(matriz[],MATCH(listaAmenazas[[#This Row],[ID]],matriz[ID],0),7)</f>
        <v>-</v>
      </c>
      <c r="G26" s="47" t="str">
        <f>INDEX(matriz[],MATCH(listaAmenazas[[#This Row],[ID]],matriz[ID],0),8)</f>
        <v>Moderado</v>
      </c>
      <c r="H26" s="17">
        <f>INDEX(matriz[],MATCH(listaAmenazas[[#This Row],[ID]],matriz[ID],0),17)</f>
        <v>0.01</v>
      </c>
      <c r="I26" s="48" t="str">
        <f>INDEX(matriz[],MATCH(listaAmenazas[[#This Row],[ID]],matriz[ID],0),18)</f>
        <v>Baja</v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/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/>
      </c>
      <c r="CU26" t="str">
        <v/>
      </c>
      <c r="CV26" t="str">
        <v/>
      </c>
      <c r="CW26" t="str">
        <v/>
      </c>
      <c r="CX26" t="str">
        <v/>
      </c>
      <c r="CY26" t="str">
        <v/>
      </c>
      <c r="CZ26" t="str">
        <v/>
      </c>
      <c r="DA26" t="str">
        <v/>
      </c>
      <c r="DB26" t="str">
        <v/>
      </c>
      <c r="DC26" t="str">
        <v/>
      </c>
      <c r="DD26" t="str">
        <v/>
      </c>
      <c r="DE26" t="str">
        <v/>
      </c>
      <c r="DF26" t="str">
        <v/>
      </c>
      <c r="DG26" t="str">
        <v/>
      </c>
      <c r="DH26" t="str">
        <v/>
      </c>
      <c r="DI26" t="str">
        <v/>
      </c>
      <c r="DJ26" t="str">
        <v/>
      </c>
      <c r="DK26" t="str">
        <v/>
      </c>
      <c r="DL26" t="str">
        <v/>
      </c>
      <c r="DM26" t="str">
        <v/>
      </c>
      <c r="DN26" t="str">
        <v/>
      </c>
      <c r="DO26" t="str">
        <v/>
      </c>
      <c r="DP26" t="str">
        <v/>
      </c>
      <c r="DQ26" t="str">
        <v/>
      </c>
      <c r="DR26" t="str">
        <v/>
      </c>
      <c r="DS26" t="str">
        <v/>
      </c>
      <c r="DT26" t="str">
        <v/>
      </c>
      <c r="DU26" t="str">
        <v/>
      </c>
      <c r="DV26" t="str">
        <v/>
      </c>
      <c r="DW26" t="str">
        <v/>
      </c>
    </row>
    <row r="27" spans="1:127" x14ac:dyDescent="0.25">
      <c r="AA27" t="str">
        <f>CONCATENATE(
IF(ISBLANK(AA$6),"",AA$6&amp;" "),
IF(ISBLANK(AA$7),"",AA$7&amp;" "),
IF(ISBLANK(AA$8),"",AA$8&amp;" "),
IF(ISBLANK(AA$9),"",AA$9&amp;" "),
IF(ISBLANK(AA$10),"",AA$10&amp;" "),
IF(ISBLANK(AA$11),"",AA$11&amp;" "),
IF(ISBLANK(AA$12),"",AA$12&amp;" "),
IF(ISBLANK(AA$13),"",AA$13&amp;" "),
IF(ISBLANK(AA$14),"",AA$14&amp;" "),
IF(ISBLANK(AA$15),"",AA$15&amp;" "),
IF(ISBLANK(AA$16),"",AA$16&amp;" "),
IF(ISBLANK(AA$17),"",AA$17&amp;" "),
IF(ISBLANK(AA$18),"",AA$18&amp;" "),
IF(ISBLANK(AA$19),"",AA$19&amp;" "),
IF(ISBLANK(AA$120),"",AA$20&amp;" "),
IF(ISBLANK(AA$21),"",AA$21&amp;" "),
IF(ISBLANK(AA$22),"",AA$22&amp;" "),
IF(ISBLANK(AA$23),"",AA$23&amp;" "),
IF(ISBLANK(AA$24),"",AA$24&amp;" "),
IF(ISBLANK(AA$25),"",AA$25&amp;" "),
IF(ISBLANK(AA$26),"",AA$26&amp;" "),
)</f>
        <v xml:space="preserve">VS-R17                    </v>
      </c>
      <c r="AB27" t="str">
        <f t="shared" ref="AB27:CM27" si="2">CONCATENATE(
IF(ISBLANK(AB$6),"",AB$6&amp;" "),
IF(ISBLANK(AB$7),"",AB$7&amp;" "),
IF(ISBLANK(AB$8),"",AB$8&amp;" "),
IF(ISBLANK(AB$9),"",AB$9&amp;" "),
IF(ISBLANK(AB$10),"",AB$10&amp;" "),
IF(ISBLANK(AB$11),"",AB$11&amp;" "),
IF(ISBLANK(AB$12),"",AB$12&amp;" "),
IF(ISBLANK(AB$13),"",AB$13&amp;" "),
IF(ISBLANK(AB$14),"",AB$14&amp;" "),
IF(ISBLANK(AB$15),"",AB$15&amp;" "),
IF(ISBLANK(AB$16),"",AB$16&amp;" "),
IF(ISBLANK(AB$17),"",AB$17&amp;" "),
IF(ISBLANK(AB$18),"",AB$18&amp;" "),
IF(ISBLANK(AB$19),"",AB$19&amp;" "),
IF(ISBLANK(AB$120),"",AB$20&amp;" "),
IF(ISBLANK(AB$21),"",AB$21&amp;" "),
IF(ISBLANK(AB$22),"",AB$22&amp;" "),
IF(ISBLANK(AB$23),"",AB$23&amp;" "),
IF(ISBLANK(AB$24),"",AB$24&amp;" "),
IF(ISBLANK(AB$25),"",AB$25&amp;" "),
IF(ISBLANK(AB$26),"",AB$26&amp;" "),
)</f>
        <v xml:space="preserve">VS-R18                    </v>
      </c>
      <c r="AC27" t="str">
        <f t="shared" si="2"/>
        <v xml:space="preserve">VS-R13 VS-R15 VS-R20 VS-R22                 </v>
      </c>
      <c r="AD27" t="str">
        <f t="shared" si="2"/>
        <v xml:space="preserve">VS-R14                    </v>
      </c>
      <c r="AE27" t="str">
        <f t="shared" si="2"/>
        <v xml:space="preserve">VS-R32                    </v>
      </c>
      <c r="AF27" t="str">
        <f t="shared" si="2"/>
        <v xml:space="preserve">VS-R31                    </v>
      </c>
      <c r="AG27" t="str">
        <f t="shared" si="2"/>
        <v xml:space="preserve">VS-R26 VS-R28 VS-R30 VS-R33                 </v>
      </c>
      <c r="AH27" t="str">
        <f t="shared" si="2"/>
        <v xml:space="preserve">                    </v>
      </c>
      <c r="AI27" t="str">
        <f t="shared" si="2"/>
        <v xml:space="preserve">VS-R09                    </v>
      </c>
      <c r="AJ27" t="str">
        <f t="shared" si="2"/>
        <v xml:space="preserve">                    </v>
      </c>
      <c r="AK27" t="str">
        <f t="shared" si="2"/>
        <v xml:space="preserve">                    </v>
      </c>
      <c r="AL27" t="str">
        <f t="shared" si="2"/>
        <v xml:space="preserve">VS-R29                    </v>
      </c>
      <c r="AM27" t="str">
        <f t="shared" si="2"/>
        <v xml:space="preserve">                    </v>
      </c>
      <c r="AN27" t="str">
        <f t="shared" si="2"/>
        <v xml:space="preserve">VS-R27                    </v>
      </c>
      <c r="AO27" t="str">
        <f t="shared" si="2"/>
        <v xml:space="preserve">                    </v>
      </c>
      <c r="AP27" t="str">
        <f t="shared" si="2"/>
        <v xml:space="preserve">                    </v>
      </c>
      <c r="AQ27" t="str">
        <f t="shared" si="2"/>
        <v xml:space="preserve">                    </v>
      </c>
      <c r="AR27" t="str">
        <f t="shared" si="2"/>
        <v xml:space="preserve">                    </v>
      </c>
      <c r="AS27" t="str">
        <f t="shared" si="2"/>
        <v xml:space="preserve">                    </v>
      </c>
      <c r="AT27" t="str">
        <f t="shared" si="2"/>
        <v xml:space="preserve">VS-R06                    </v>
      </c>
      <c r="AU27" t="str">
        <f t="shared" si="2"/>
        <v xml:space="preserve">VS-R02                    </v>
      </c>
      <c r="AV27" t="str">
        <f t="shared" si="2"/>
        <v xml:space="preserve">                    </v>
      </c>
      <c r="AW27" t="str">
        <f t="shared" si="2"/>
        <v xml:space="preserve">                    </v>
      </c>
      <c r="AX27" t="str">
        <f t="shared" si="2"/>
        <v xml:space="preserve">                    </v>
      </c>
      <c r="AY27" t="str">
        <f t="shared" si="2"/>
        <v xml:space="preserve">                    </v>
      </c>
      <c r="AZ27" t="str">
        <f t="shared" si="2"/>
        <v xml:space="preserve">                    </v>
      </c>
      <c r="BA27" t="str">
        <f t="shared" si="2"/>
        <v xml:space="preserve">                    </v>
      </c>
      <c r="BB27" t="str">
        <f t="shared" si="2"/>
        <v xml:space="preserve">                    </v>
      </c>
      <c r="BC27" t="str">
        <f t="shared" si="2"/>
        <v xml:space="preserve">                    </v>
      </c>
      <c r="BD27" t="str">
        <f t="shared" si="2"/>
        <v xml:space="preserve">VS-R01                    </v>
      </c>
      <c r="BE27" t="str">
        <f t="shared" si="2"/>
        <v xml:space="preserve">                    </v>
      </c>
      <c r="BF27" t="str">
        <f t="shared" si="2"/>
        <v xml:space="preserve">                    </v>
      </c>
      <c r="BG27" t="str">
        <f t="shared" si="2"/>
        <v xml:space="preserve">                    </v>
      </c>
      <c r="BH27" t="str">
        <f t="shared" si="2"/>
        <v xml:space="preserve">                    </v>
      </c>
      <c r="BI27" t="str">
        <f t="shared" si="2"/>
        <v xml:space="preserve">VS-R04                    </v>
      </c>
      <c r="BJ27" t="str">
        <f t="shared" si="2"/>
        <v xml:space="preserve">                    </v>
      </c>
      <c r="BK27" t="str">
        <f t="shared" si="2"/>
        <v xml:space="preserve">                    </v>
      </c>
      <c r="BL27" t="str">
        <f t="shared" si="2"/>
        <v xml:space="preserve">                    </v>
      </c>
      <c r="BM27" t="str">
        <f t="shared" si="2"/>
        <v xml:space="preserve">                    </v>
      </c>
      <c r="BN27" t="str">
        <f t="shared" si="2"/>
        <v xml:space="preserve">                    </v>
      </c>
      <c r="BO27" t="str">
        <f t="shared" si="2"/>
        <v xml:space="preserve">                    </v>
      </c>
      <c r="BP27" t="str">
        <f t="shared" si="2"/>
        <v xml:space="preserve">                    </v>
      </c>
      <c r="BQ27" t="str">
        <f t="shared" si="2"/>
        <v xml:space="preserve">                    </v>
      </c>
      <c r="BR27" t="str">
        <f t="shared" si="2"/>
        <v xml:space="preserve">                    </v>
      </c>
      <c r="BS27" t="str">
        <f t="shared" si="2"/>
        <v xml:space="preserve">                    </v>
      </c>
      <c r="BT27" t="str">
        <f t="shared" si="2"/>
        <v xml:space="preserve">                    </v>
      </c>
      <c r="BU27" t="str">
        <f t="shared" si="2"/>
        <v xml:space="preserve">                    </v>
      </c>
      <c r="BV27" t="str">
        <f t="shared" si="2"/>
        <v xml:space="preserve">                    </v>
      </c>
      <c r="BW27" t="str">
        <f t="shared" si="2"/>
        <v xml:space="preserve">                    </v>
      </c>
      <c r="BX27" t="str">
        <f t="shared" si="2"/>
        <v xml:space="preserve">VS-R03                    </v>
      </c>
      <c r="BY27" t="str">
        <f t="shared" si="2"/>
        <v xml:space="preserve">                    </v>
      </c>
      <c r="BZ27" t="str">
        <f t="shared" si="2"/>
        <v xml:space="preserve">                    </v>
      </c>
      <c r="CA27" t="str">
        <f t="shared" si="2"/>
        <v xml:space="preserve">                    </v>
      </c>
      <c r="CB27" t="str">
        <f t="shared" si="2"/>
        <v xml:space="preserve">                    </v>
      </c>
      <c r="CC27" t="str">
        <f t="shared" si="2"/>
        <v xml:space="preserve">                    </v>
      </c>
      <c r="CD27" t="str">
        <f t="shared" si="2"/>
        <v xml:space="preserve">                    </v>
      </c>
      <c r="CE27" t="str">
        <f t="shared" si="2"/>
        <v xml:space="preserve">                    </v>
      </c>
      <c r="CF27" t="str">
        <f t="shared" si="2"/>
        <v xml:space="preserve">                    </v>
      </c>
      <c r="CG27" t="str">
        <f t="shared" si="2"/>
        <v xml:space="preserve">                    </v>
      </c>
      <c r="CH27" t="str">
        <f t="shared" si="2"/>
        <v xml:space="preserve">                    </v>
      </c>
      <c r="CI27" t="str">
        <f t="shared" si="2"/>
        <v xml:space="preserve">                    </v>
      </c>
      <c r="CJ27" t="str">
        <f t="shared" si="2"/>
        <v xml:space="preserve">                    </v>
      </c>
      <c r="CK27" t="str">
        <f t="shared" si="2"/>
        <v xml:space="preserve">                    </v>
      </c>
      <c r="CL27" t="str">
        <f t="shared" si="2"/>
        <v xml:space="preserve">                    </v>
      </c>
      <c r="CM27" t="str">
        <f t="shared" si="2"/>
        <v xml:space="preserve">                    </v>
      </c>
      <c r="CN27" t="str">
        <f t="shared" ref="CN27:DW27" si="3">CONCATENATE(
IF(ISBLANK(CN$6),"",CN$6&amp;" "),
IF(ISBLANK(CN$7),"",CN$7&amp;" "),
IF(ISBLANK(CN$8),"",CN$8&amp;" "),
IF(ISBLANK(CN$9),"",CN$9&amp;" "),
IF(ISBLANK(CN$10),"",CN$10&amp;" "),
IF(ISBLANK(CN$11),"",CN$11&amp;" "),
IF(ISBLANK(CN$12),"",CN$12&amp;" "),
IF(ISBLANK(CN$13),"",CN$13&amp;" "),
IF(ISBLANK(CN$14),"",CN$14&amp;" "),
IF(ISBLANK(CN$15),"",CN$15&amp;" "),
IF(ISBLANK(CN$16),"",CN$16&amp;" "),
IF(ISBLANK(CN$17),"",CN$17&amp;" "),
IF(ISBLANK(CN$18),"",CN$18&amp;" "),
IF(ISBLANK(CN$19),"",CN$19&amp;" "),
IF(ISBLANK(CN$120),"",CN$20&amp;" "),
IF(ISBLANK(CN$21),"",CN$21&amp;" "),
IF(ISBLANK(CN$22),"",CN$22&amp;" "),
IF(ISBLANK(CN$23),"",CN$23&amp;" "),
IF(ISBLANK(CN$24),"",CN$24&amp;" "),
IF(ISBLANK(CN$25),"",CN$25&amp;" "),
IF(ISBLANK(CN$26),"",CN$26&amp;" "),
)</f>
        <v xml:space="preserve">                    </v>
      </c>
      <c r="CO27" t="str">
        <f t="shared" si="3"/>
        <v xml:space="preserve">                    </v>
      </c>
      <c r="CP27" t="str">
        <f t="shared" si="3"/>
        <v xml:space="preserve">                    </v>
      </c>
      <c r="CQ27" t="str">
        <f t="shared" si="3"/>
        <v xml:space="preserve">                    </v>
      </c>
      <c r="CR27" t="str">
        <f t="shared" si="3"/>
        <v xml:space="preserve">                    </v>
      </c>
      <c r="CS27" t="str">
        <f t="shared" si="3"/>
        <v xml:space="preserve">                    </v>
      </c>
      <c r="CT27" t="str">
        <f t="shared" si="3"/>
        <v xml:space="preserve">                    </v>
      </c>
      <c r="CU27" t="str">
        <f t="shared" si="3"/>
        <v xml:space="preserve">                    </v>
      </c>
      <c r="CV27" t="str">
        <f t="shared" si="3"/>
        <v xml:space="preserve">                    </v>
      </c>
      <c r="CW27" t="str">
        <f t="shared" si="3"/>
        <v xml:space="preserve">                    </v>
      </c>
      <c r="CX27" t="str">
        <f t="shared" si="3"/>
        <v xml:space="preserve">                    </v>
      </c>
      <c r="CY27" t="str">
        <f t="shared" si="3"/>
        <v xml:space="preserve">                    </v>
      </c>
      <c r="CZ27" t="str">
        <f t="shared" si="3"/>
        <v xml:space="preserve">                    </v>
      </c>
      <c r="DA27" t="str">
        <f t="shared" si="3"/>
        <v xml:space="preserve">                    </v>
      </c>
      <c r="DB27" t="str">
        <f t="shared" si="3"/>
        <v xml:space="preserve">                    </v>
      </c>
      <c r="DC27" t="str">
        <f t="shared" si="3"/>
        <v xml:space="preserve">                    </v>
      </c>
      <c r="DD27" t="str">
        <f t="shared" si="3"/>
        <v xml:space="preserve">                    </v>
      </c>
      <c r="DE27" t="str">
        <f t="shared" si="3"/>
        <v xml:space="preserve">                    </v>
      </c>
      <c r="DF27" t="str">
        <f t="shared" si="3"/>
        <v xml:space="preserve">                    </v>
      </c>
      <c r="DG27" t="str">
        <f t="shared" si="3"/>
        <v xml:space="preserve">                    </v>
      </c>
      <c r="DH27" t="str">
        <f t="shared" si="3"/>
        <v xml:space="preserve">                    </v>
      </c>
      <c r="DI27" t="str">
        <f t="shared" si="3"/>
        <v xml:space="preserve">                    </v>
      </c>
      <c r="DJ27" t="str">
        <f t="shared" si="3"/>
        <v xml:space="preserve">                    </v>
      </c>
      <c r="DK27" t="str">
        <f t="shared" si="3"/>
        <v xml:space="preserve">                    </v>
      </c>
      <c r="DL27" t="str">
        <f t="shared" si="3"/>
        <v xml:space="preserve">                    </v>
      </c>
      <c r="DM27" t="str">
        <f t="shared" si="3"/>
        <v xml:space="preserve">                    </v>
      </c>
      <c r="DN27" t="str">
        <f t="shared" si="3"/>
        <v xml:space="preserve">                    </v>
      </c>
      <c r="DO27" t="str">
        <f t="shared" si="3"/>
        <v xml:space="preserve">                    </v>
      </c>
      <c r="DP27" t="str">
        <f t="shared" si="3"/>
        <v xml:space="preserve">                    </v>
      </c>
      <c r="DQ27" t="str">
        <f t="shared" si="3"/>
        <v xml:space="preserve">                    </v>
      </c>
      <c r="DR27" t="str">
        <f t="shared" si="3"/>
        <v xml:space="preserve">                    </v>
      </c>
      <c r="DS27" t="str">
        <f t="shared" si="3"/>
        <v xml:space="preserve">                    </v>
      </c>
      <c r="DT27" t="str">
        <f t="shared" si="3"/>
        <v xml:space="preserve">                    </v>
      </c>
      <c r="DU27" t="str">
        <f t="shared" si="3"/>
        <v xml:space="preserve">                    </v>
      </c>
      <c r="DV27" t="str">
        <f t="shared" si="3"/>
        <v xml:space="preserve">                    </v>
      </c>
      <c r="DW27" t="str">
        <f t="shared" si="3"/>
        <v xml:space="preserve">                    </v>
      </c>
    </row>
    <row r="30" spans="1:127" x14ac:dyDescent="0.25">
      <c r="AA30" t="s">
        <v>67</v>
      </c>
      <c r="AB30" t="s">
        <v>68</v>
      </c>
    </row>
    <row r="31" spans="1:127" x14ac:dyDescent="0.25">
      <c r="AA31" s="33">
        <v>0.01</v>
      </c>
      <c r="AB31" t="str">
        <f>AA27</f>
        <v xml:space="preserve">VS-R17                    </v>
      </c>
    </row>
    <row r="32" spans="1:127" x14ac:dyDescent="0.25">
      <c r="AA32" s="33">
        <v>0.02</v>
      </c>
      <c r="AB32" t="str">
        <f>AB27</f>
        <v xml:space="preserve">VS-R18                    </v>
      </c>
    </row>
    <row r="33" spans="27:28" x14ac:dyDescent="0.25">
      <c r="AA33" s="33">
        <v>0.03</v>
      </c>
      <c r="AB33" t="str">
        <f>AC27</f>
        <v xml:space="preserve">VS-R13 VS-R15 VS-R20 VS-R22                 </v>
      </c>
    </row>
    <row r="34" spans="27:28" x14ac:dyDescent="0.25">
      <c r="AA34" s="33">
        <v>0.04</v>
      </c>
      <c r="AB34" t="str">
        <f>AD27</f>
        <v xml:space="preserve">VS-R14                    </v>
      </c>
    </row>
    <row r="35" spans="27:28" x14ac:dyDescent="0.25">
      <c r="AA35" s="33">
        <v>0.05</v>
      </c>
      <c r="AB35" t="str">
        <f>AE27</f>
        <v xml:space="preserve">VS-R32                    </v>
      </c>
    </row>
    <row r="36" spans="27:28" x14ac:dyDescent="0.25">
      <c r="AA36" s="33">
        <v>0.06</v>
      </c>
      <c r="AB36" t="str">
        <f>AF27</f>
        <v xml:space="preserve">VS-R31                    </v>
      </c>
    </row>
    <row r="37" spans="27:28" x14ac:dyDescent="0.25">
      <c r="AA37" s="33">
        <v>7.0000000000000007E-2</v>
      </c>
      <c r="AB37" t="str">
        <f>AG27</f>
        <v xml:space="preserve">VS-R26 VS-R28 VS-R30 VS-R33                 </v>
      </c>
    </row>
    <row r="38" spans="27:28" x14ac:dyDescent="0.25">
      <c r="AA38" s="33">
        <v>0.08</v>
      </c>
      <c r="AB38" t="str">
        <f>AH27</f>
        <v xml:space="preserve">                    </v>
      </c>
    </row>
    <row r="39" spans="27:28" x14ac:dyDescent="0.25">
      <c r="AA39" s="33">
        <v>0.09</v>
      </c>
      <c r="AB39" t="str">
        <f>AI27</f>
        <v xml:space="preserve">VS-R09                    </v>
      </c>
    </row>
    <row r="40" spans="27:28" x14ac:dyDescent="0.25">
      <c r="AA40" s="33">
        <v>0.1</v>
      </c>
      <c r="AB40" s="33" t="str">
        <f>CONCATENATE(
IF(ISBLANK(AJ27),"",AJ27&amp;" "),
IF(ISBLANK(AK27),"",AK27&amp;" ")
)</f>
        <v xml:space="preserve">                                          </v>
      </c>
    </row>
    <row r="41" spans="27:28" x14ac:dyDescent="0.25">
      <c r="AA41" s="33">
        <v>0.12</v>
      </c>
      <c r="AB41" t="str">
        <f>CONCATENATE(
IF(ISBLANK(AL27),"",AL27&amp;" "),
IF(ISBLANK(AM27),"",AM27&amp;" ")
)</f>
        <v xml:space="preserve">VS-R29                                          </v>
      </c>
    </row>
    <row r="42" spans="27:28" x14ac:dyDescent="0.25">
      <c r="AA42" s="33">
        <v>0.14000000000000001</v>
      </c>
      <c r="AB42" t="str">
        <f>CONCATENATE(
IF(ISBLANK(AN27),"",AN27&amp;" "),
IF(ISBLANK(AO27),"",AO27&amp;" "),
IF(ISBLANK(AP27),"",AP27&amp;" "),
IF(ISBLANK(AQ27),"",AQ27&amp;" ")
)</f>
        <v xml:space="preserve">VS-R27                                                                                    </v>
      </c>
    </row>
    <row r="43" spans="27:28" x14ac:dyDescent="0.25">
      <c r="AA43" s="33">
        <v>0.18</v>
      </c>
      <c r="AB43" t="str">
        <f>CONCATENATE(
IF(ISBLANK(AR27),"",AR27&amp;" "),
IF(ISBLANK(AS27),"",AS27&amp;" ")
)</f>
        <v xml:space="preserve">                                          </v>
      </c>
    </row>
    <row r="44" spans="27:28" x14ac:dyDescent="0.25">
      <c r="AA44" s="33">
        <v>0.2</v>
      </c>
      <c r="AB44" t="str">
        <f>CONCATENATE(
IF(ISBLANK(AT27),"",AT27&amp;" "),
IF(ISBLANK(AU27),"",AU27&amp;" "),
IF(ISBLANK(AV27),"",AV27&amp;" "),
IF(ISBLANK(AW27),"",AW27&amp;" ")
)</f>
        <v xml:space="preserve">VS-R06                     VS-R02                                                               </v>
      </c>
    </row>
    <row r="45" spans="27:28" x14ac:dyDescent="0.25">
      <c r="AA45" s="33">
        <v>0.24</v>
      </c>
      <c r="AB45" t="str">
        <f>CONCATENATE(
IF(ISBLANK(AX27),"",AX27&amp;" "),
IF(ISBLANK(AY27),"",AY27&amp;" "),
IF(ISBLANK(AZ27),"",AZ27&amp;" "),
IF(ISBLANK(BA27),"",BA27&amp;" ")
)</f>
        <v xml:space="preserve">                                                                                    </v>
      </c>
    </row>
    <row r="46" spans="27:28" x14ac:dyDescent="0.25">
      <c r="AA46" s="33">
        <v>0.28000000000000003</v>
      </c>
      <c r="AB46" t="str">
        <f>CONCATENATE(
IF(ISBLANK(BB27),"",BB27&amp;" "),
IF(ISBLANK(BC27),"",BC27&amp;" "),
IF(ISBLANK(BD27),"",BD27&amp;" "),
IF(ISBLANK(BE27),"",BE27&amp;" "),
IF(ISBLANK(BF27),"",BF27&amp;" "),
IF(ISBLANK(BG27),"",BG27&amp;" "),
IF(ISBLANK(BH27),"",BH27&amp;" "),
IF(ISBLANK(BI27),"",BI27&amp;" ")
)</f>
        <v xml:space="preserve">                                          VS-R01                                                                                                         VS-R04                     </v>
      </c>
    </row>
    <row r="47" spans="27:28" x14ac:dyDescent="0.25">
      <c r="AA47" s="33">
        <v>0.36</v>
      </c>
      <c r="AB47" t="str">
        <f>CONCATENATE(
IF(ISBLANK(BJ27),"",BJ27&amp;" "),
IF(ISBLANK(BK27),"",BK27&amp;" "),
IF(ISBLANK(BL27),"",BL27&amp;" "),
IF(ISBLANK(BM27),"",BM27&amp;" ")
)</f>
        <v xml:space="preserve">                                                                                    </v>
      </c>
    </row>
    <row r="48" spans="27:28" x14ac:dyDescent="0.25">
      <c r="AA48" s="33">
        <v>0.4</v>
      </c>
      <c r="AB48" t="str">
        <f>CONCATENATE(
IF(ISBLANK(BN27),"",BN27&amp;" "),
IF(ISBLANK(BO27),"",BO27&amp;" "),
IF(ISBLANK(BP27),"",BP27&amp;" "),
IF(ISBLANK(BQ27),"",BQ27&amp;" "),
IF(ISBLANK(BR27),"",BR27&amp;" "),
IF(ISBLANK(BS27),"",BS27&amp;" "),
IF(ISBLANK(BT27),"",BT27&amp;" "),
IF(ISBLANK(BU27),"",BU27&amp;" "),
IF(ISBLANK(BV27),"",BV27&amp;" "),
IF(ISBLANK(BW27),"",BW27&amp;" "),
IF(ISBLANK(BX27),"",BX27&amp;" "),
IF(ISBLANK(BY27),"",BY27&amp;" "),
IF(ISBLANK(BZ27),"",BZ27&amp;" "),
IF(ISBLANK(CA27),"",CA27&amp;" "),
IF(ISBLANK(CB27),"",CB27&amp;" "),
IF(ISBLANK(CC27),"",CC27&amp;" ")
)</f>
        <v xml:space="preserve">                                                                                                                                                                                                                  VS-R03                                                                                                                              </v>
      </c>
    </row>
    <row r="49" spans="27:28" x14ac:dyDescent="0.25">
      <c r="AA49" s="33">
        <v>0.56000000000000005</v>
      </c>
      <c r="AB49" t="str">
        <f>CONCATENATE(
IF(ISBLANK(CD27),"",CD27&amp;" "),
IF(ISBLANK(CE27),"",CE27&amp;" "),
IF(ISBLANK(CF27),"",CF27&amp;" "),
IF(ISBLANK(CG27),"",CG27&amp;" "),
IF(ISBLANK(CH27),"",CH27&amp;" "),
IF(ISBLANK(CI27),"",CI27&amp;" "),
IF(ISBLANK(CJ27),"",CJ27&amp;" "),
IF(ISBLANK(CK27),"",CK27&amp;" "),
IF(ISBLANK(CL27),"",CL27&amp;" "),
IF(ISBLANK(CM27),"",CM27&amp;" "),
IF(ISBLANK(CN27),"",CN27&amp;" "),
IF(ISBLANK(CO27),"",CO27&amp;" "),
IF(ISBLANK(CP27),"",CP27&amp;" "),
IF(ISBLANK(CQ27),"",CQ27&amp;" "),
IF(ISBLANK(CR27),"",CR27&amp;" "),
IF(ISBLANK(CS27),"",CS27&amp;" ")
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50" spans="27:28" x14ac:dyDescent="0.25">
      <c r="AA50" s="33">
        <v>0.72</v>
      </c>
      <c r="AB50" t="str">
        <f>CONCATENATE(
IF(ISBLANK(CT27),"",CT27&amp;" "),
IF(ISBLANK(CU27),"",CU27&amp;" "),
IF(ISBLANK(CV27),"",CV27&amp;" "),
IF(ISBLANK(CW27),"",CW27&amp;" "),
IF(ISBLANK(CX27),"",CX27&amp;" "),
IF(ISBLANK(CY27),"",CY27&amp;" "),
IF(ISBLANK(CZ27),"",CZ27&amp;" "),
IF(ISBLANK(DA27),"",DA27&amp;" "),
IF(ISBLANK(DB27),"",DB27&amp;" "),
IF(ISBLANK(DC27),"",DC27&amp;" "),
IF(ISBLANK(DD27),"",DD27&amp;" "),
IF(ISBLANK(DE27),"",DE27&amp;" "),
IF(ISBLANK(DF27),"",DF27&amp;" "),
IF(ISBLANK(DG27),"",DG27&amp;" "),
IF(ISBLANK(DH27),"",DH27&amp;" "),
IF(ISBLANK(DI27),"",DI27&amp;" "),
IF(ISBLANK(DJ27),"",DJ27&amp;" "),
IF(ISBLANK(DK27),"",DK27&amp;" "),
IF(ISBLANK(DL27),"",DL27&amp;" "),
IF(ISBLANK(DM27),"",DM27&amp;" "),
IF(ISBLANK(DN27),"",DN27&amp;" "),
IF(ISBLANK(DO27),"",DO27&amp;" "),
IF(ISBLANK(DP27),"",DP27&amp;" "),
IF(ISBLANK(DQ27),"",DQ27&amp;" "),
IF(ISBLANK(DR27),"",DR27&amp;" "),
IF(ISBLANK(DS27),"",DS27&amp;" "),
IF(ISBLANK(DT27),"",DT27&amp;" "),
IF(ISBLANK(DU27),"",DU27&amp;" "),
IF(ISBLANK(DV27),"",DV27&amp;" ")
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</sheetData>
  <mergeCells count="1">
    <mergeCell ref="M4:P4"/>
  </mergeCells>
  <phoneticPr fontId="7" type="noConversion"/>
  <conditionalFormatting sqref="I6:I26">
    <cfRule type="cellIs" dxfId="49" priority="1" operator="equal">
      <formula>"Baja"</formula>
    </cfRule>
    <cfRule type="cellIs" dxfId="48" priority="2" operator="equal">
      <formula>"Moderada"</formula>
    </cfRule>
    <cfRule type="cellIs" dxfId="47" priority="3" operator="equal">
      <formula>"Alta"</formula>
    </cfRule>
    <cfRule type="cellIs" dxfId="46" priority="4" operator="equal">
      <formula>"Muy alta"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7217-3989-4EE7-8694-4DBD8A36F19B}">
  <dimension ref="A1:DV50"/>
  <sheetViews>
    <sheetView zoomScale="115" zoomScaleNormal="115" workbookViewId="0"/>
  </sheetViews>
  <sheetFormatPr baseColWidth="10" defaultColWidth="11.42578125" defaultRowHeight="15" x14ac:dyDescent="0.25"/>
  <cols>
    <col min="1" max="1" width="7.42578125" customWidth="1"/>
    <col min="2" max="2" width="46.42578125" customWidth="1"/>
    <col min="3" max="3" width="13.85546875" style="50" bestFit="1" customWidth="1"/>
    <col min="4" max="4" width="9.85546875" style="50" bestFit="1" customWidth="1"/>
    <col min="5" max="5" width="13.5703125" style="50" bestFit="1" customWidth="1"/>
    <col min="6" max="6" width="9.140625" style="50" bestFit="1" customWidth="1"/>
    <col min="7" max="7" width="9.85546875" style="50" bestFit="1" customWidth="1"/>
    <col min="8" max="8" width="11.5703125" style="50" bestFit="1" customWidth="1"/>
    <col min="9" max="9" width="11.42578125" style="50" bestFit="1" customWidth="1"/>
    <col min="10" max="10" width="5.42578125" customWidth="1"/>
    <col min="11" max="12" width="12.28515625" bestFit="1" customWidth="1"/>
    <col min="13" max="13" width="14.42578125" customWidth="1"/>
    <col min="14" max="14" width="14" customWidth="1"/>
    <col min="15" max="15" width="17.42578125" customWidth="1"/>
    <col min="16" max="16" width="14.85546875" customWidth="1"/>
    <col min="17" max="17" width="18.42578125" customWidth="1"/>
    <col min="27" max="126" width="0" hidden="1" customWidth="1"/>
  </cols>
  <sheetData>
    <row r="1" spans="1:126" ht="21" x14ac:dyDescent="0.35">
      <c r="A1" s="22" t="s">
        <v>69</v>
      </c>
      <c r="K1" s="22" t="s">
        <v>54</v>
      </c>
      <c r="AA1" s="33">
        <v>0.01</v>
      </c>
      <c r="AB1" s="33">
        <f>AA$1+0.01</f>
        <v>0.02</v>
      </c>
      <c r="AC1" s="33">
        <f t="shared" ref="AC1:CN1" si="0">AB$1+0.01</f>
        <v>0.03</v>
      </c>
      <c r="AD1" s="33">
        <f t="shared" si="0"/>
        <v>0.04</v>
      </c>
      <c r="AE1" s="33">
        <f t="shared" si="0"/>
        <v>0.05</v>
      </c>
      <c r="AF1" s="33">
        <f t="shared" si="0"/>
        <v>6.0000000000000005E-2</v>
      </c>
      <c r="AG1" s="33">
        <f t="shared" si="0"/>
        <v>7.0000000000000007E-2</v>
      </c>
      <c r="AH1" s="33">
        <f t="shared" si="0"/>
        <v>0.08</v>
      </c>
      <c r="AI1" s="33">
        <f t="shared" si="0"/>
        <v>0.09</v>
      </c>
      <c r="AJ1" s="33">
        <f t="shared" si="0"/>
        <v>9.9999999999999992E-2</v>
      </c>
      <c r="AK1" s="33">
        <f t="shared" si="0"/>
        <v>0.10999999999999999</v>
      </c>
      <c r="AL1" s="33">
        <f t="shared" si="0"/>
        <v>0.11999999999999998</v>
      </c>
      <c r="AM1" s="33">
        <f t="shared" si="0"/>
        <v>0.12999999999999998</v>
      </c>
      <c r="AN1" s="33">
        <f t="shared" si="0"/>
        <v>0.13999999999999999</v>
      </c>
      <c r="AO1" s="33">
        <f t="shared" si="0"/>
        <v>0.15</v>
      </c>
      <c r="AP1" s="33">
        <f t="shared" si="0"/>
        <v>0.16</v>
      </c>
      <c r="AQ1" s="33">
        <f t="shared" si="0"/>
        <v>0.17</v>
      </c>
      <c r="AR1" s="33">
        <f t="shared" si="0"/>
        <v>0.18000000000000002</v>
      </c>
      <c r="AS1" s="33">
        <f t="shared" si="0"/>
        <v>0.19000000000000003</v>
      </c>
      <c r="AT1" s="33">
        <f t="shared" si="0"/>
        <v>0.20000000000000004</v>
      </c>
      <c r="AU1" s="33">
        <f t="shared" si="0"/>
        <v>0.21000000000000005</v>
      </c>
      <c r="AV1" s="33">
        <f t="shared" si="0"/>
        <v>0.22000000000000006</v>
      </c>
      <c r="AW1" s="33">
        <f t="shared" si="0"/>
        <v>0.23000000000000007</v>
      </c>
      <c r="AX1" s="33">
        <f t="shared" si="0"/>
        <v>0.24000000000000007</v>
      </c>
      <c r="AY1" s="33">
        <f t="shared" si="0"/>
        <v>0.25000000000000006</v>
      </c>
      <c r="AZ1" s="33">
        <f t="shared" si="0"/>
        <v>0.26000000000000006</v>
      </c>
      <c r="BA1" s="33">
        <f t="shared" si="0"/>
        <v>0.27000000000000007</v>
      </c>
      <c r="BB1" s="33">
        <f t="shared" si="0"/>
        <v>0.28000000000000008</v>
      </c>
      <c r="BC1" s="33">
        <f t="shared" si="0"/>
        <v>0.29000000000000009</v>
      </c>
      <c r="BD1" s="33">
        <f t="shared" si="0"/>
        <v>0.3000000000000001</v>
      </c>
      <c r="BE1" s="33">
        <f t="shared" si="0"/>
        <v>0.31000000000000011</v>
      </c>
      <c r="BF1" s="33">
        <f t="shared" si="0"/>
        <v>0.32000000000000012</v>
      </c>
      <c r="BG1" s="33">
        <f t="shared" si="0"/>
        <v>0.33000000000000013</v>
      </c>
      <c r="BH1" s="33">
        <f t="shared" si="0"/>
        <v>0.34000000000000014</v>
      </c>
      <c r="BI1" s="33">
        <f t="shared" si="0"/>
        <v>0.35000000000000014</v>
      </c>
      <c r="BJ1" s="33">
        <f t="shared" si="0"/>
        <v>0.36000000000000015</v>
      </c>
      <c r="BK1" s="33">
        <f t="shared" si="0"/>
        <v>0.37000000000000016</v>
      </c>
      <c r="BL1" s="33">
        <f t="shared" si="0"/>
        <v>0.38000000000000017</v>
      </c>
      <c r="BM1" s="33">
        <f t="shared" si="0"/>
        <v>0.39000000000000018</v>
      </c>
      <c r="BN1" s="33">
        <f t="shared" si="0"/>
        <v>0.40000000000000019</v>
      </c>
      <c r="BO1" s="33">
        <f t="shared" si="0"/>
        <v>0.4100000000000002</v>
      </c>
      <c r="BP1" s="33">
        <f t="shared" si="0"/>
        <v>0.42000000000000021</v>
      </c>
      <c r="BQ1" s="33">
        <f t="shared" si="0"/>
        <v>0.43000000000000022</v>
      </c>
      <c r="BR1" s="33">
        <f t="shared" si="0"/>
        <v>0.44000000000000022</v>
      </c>
      <c r="BS1" s="33">
        <f t="shared" si="0"/>
        <v>0.45000000000000023</v>
      </c>
      <c r="BT1" s="33">
        <f t="shared" si="0"/>
        <v>0.46000000000000024</v>
      </c>
      <c r="BU1" s="33">
        <f t="shared" si="0"/>
        <v>0.47000000000000025</v>
      </c>
      <c r="BV1" s="33">
        <f t="shared" si="0"/>
        <v>0.48000000000000026</v>
      </c>
      <c r="BW1" s="33">
        <f t="shared" si="0"/>
        <v>0.49000000000000027</v>
      </c>
      <c r="BX1" s="33">
        <f t="shared" si="0"/>
        <v>0.50000000000000022</v>
      </c>
      <c r="BY1" s="33">
        <f t="shared" si="0"/>
        <v>0.51000000000000023</v>
      </c>
      <c r="BZ1" s="33">
        <f t="shared" si="0"/>
        <v>0.52000000000000024</v>
      </c>
      <c r="CA1" s="33">
        <f t="shared" si="0"/>
        <v>0.53000000000000025</v>
      </c>
      <c r="CB1" s="33">
        <f t="shared" si="0"/>
        <v>0.54000000000000026</v>
      </c>
      <c r="CC1" s="33">
        <f t="shared" si="0"/>
        <v>0.55000000000000027</v>
      </c>
      <c r="CD1" s="33">
        <f t="shared" si="0"/>
        <v>0.56000000000000028</v>
      </c>
      <c r="CE1" s="33">
        <f t="shared" si="0"/>
        <v>0.57000000000000028</v>
      </c>
      <c r="CF1" s="33">
        <f t="shared" si="0"/>
        <v>0.58000000000000029</v>
      </c>
      <c r="CG1" s="33">
        <f t="shared" si="0"/>
        <v>0.5900000000000003</v>
      </c>
      <c r="CH1" s="33">
        <f t="shared" si="0"/>
        <v>0.60000000000000031</v>
      </c>
      <c r="CI1" s="33">
        <f t="shared" si="0"/>
        <v>0.61000000000000032</v>
      </c>
      <c r="CJ1" s="33">
        <f t="shared" si="0"/>
        <v>0.62000000000000033</v>
      </c>
      <c r="CK1" s="33">
        <f t="shared" si="0"/>
        <v>0.63000000000000034</v>
      </c>
      <c r="CL1" s="33">
        <f t="shared" si="0"/>
        <v>0.64000000000000035</v>
      </c>
      <c r="CM1" s="33">
        <f t="shared" si="0"/>
        <v>0.65000000000000036</v>
      </c>
      <c r="CN1" s="33">
        <f t="shared" si="0"/>
        <v>0.66000000000000036</v>
      </c>
      <c r="CO1" s="33">
        <f t="shared" ref="CO1:DV1" si="1">CN$1+0.01</f>
        <v>0.67000000000000037</v>
      </c>
      <c r="CP1" s="33">
        <f t="shared" si="1"/>
        <v>0.68000000000000038</v>
      </c>
      <c r="CQ1" s="33">
        <f t="shared" si="1"/>
        <v>0.69000000000000039</v>
      </c>
      <c r="CR1" s="33">
        <f t="shared" si="1"/>
        <v>0.7000000000000004</v>
      </c>
      <c r="CS1" s="33">
        <f t="shared" si="1"/>
        <v>0.71000000000000041</v>
      </c>
      <c r="CT1" s="33">
        <f t="shared" si="1"/>
        <v>0.72000000000000042</v>
      </c>
      <c r="CU1" s="33">
        <f t="shared" si="1"/>
        <v>0.73000000000000043</v>
      </c>
      <c r="CV1" s="33">
        <f t="shared" si="1"/>
        <v>0.74000000000000044</v>
      </c>
      <c r="CW1" s="33">
        <f t="shared" si="1"/>
        <v>0.75000000000000044</v>
      </c>
      <c r="CX1" s="33">
        <f t="shared" si="1"/>
        <v>0.76000000000000045</v>
      </c>
      <c r="CY1" s="33">
        <f t="shared" si="1"/>
        <v>0.77000000000000046</v>
      </c>
      <c r="CZ1" s="33">
        <f t="shared" si="1"/>
        <v>0.78000000000000047</v>
      </c>
      <c r="DA1" s="33">
        <f t="shared" si="1"/>
        <v>0.79000000000000048</v>
      </c>
      <c r="DB1" s="33">
        <f t="shared" si="1"/>
        <v>0.80000000000000049</v>
      </c>
      <c r="DC1" s="33">
        <f t="shared" si="1"/>
        <v>0.8100000000000005</v>
      </c>
      <c r="DD1" s="33">
        <f t="shared" si="1"/>
        <v>0.82000000000000051</v>
      </c>
      <c r="DE1" s="33">
        <f t="shared" si="1"/>
        <v>0.83000000000000052</v>
      </c>
      <c r="DF1" s="33">
        <f t="shared" si="1"/>
        <v>0.84000000000000052</v>
      </c>
      <c r="DG1" s="33">
        <f t="shared" si="1"/>
        <v>0.85000000000000053</v>
      </c>
      <c r="DH1" s="33">
        <f t="shared" si="1"/>
        <v>0.86000000000000054</v>
      </c>
      <c r="DI1" s="33">
        <f t="shared" si="1"/>
        <v>0.87000000000000055</v>
      </c>
      <c r="DJ1" s="33">
        <f t="shared" si="1"/>
        <v>0.88000000000000056</v>
      </c>
      <c r="DK1" s="33">
        <f t="shared" si="1"/>
        <v>0.89000000000000057</v>
      </c>
      <c r="DL1" s="33">
        <f t="shared" si="1"/>
        <v>0.90000000000000058</v>
      </c>
      <c r="DM1" s="33">
        <f t="shared" si="1"/>
        <v>0.91000000000000059</v>
      </c>
      <c r="DN1" s="33">
        <f t="shared" si="1"/>
        <v>0.9200000000000006</v>
      </c>
      <c r="DO1" s="33">
        <f t="shared" si="1"/>
        <v>0.9300000000000006</v>
      </c>
      <c r="DP1" s="33">
        <f t="shared" si="1"/>
        <v>0.94000000000000061</v>
      </c>
      <c r="DQ1" s="33">
        <f t="shared" si="1"/>
        <v>0.95000000000000062</v>
      </c>
      <c r="DR1" s="33">
        <f t="shared" si="1"/>
        <v>0.96000000000000063</v>
      </c>
      <c r="DS1" s="33">
        <f t="shared" si="1"/>
        <v>0.97000000000000064</v>
      </c>
      <c r="DT1" s="33">
        <f t="shared" si="1"/>
        <v>0.98000000000000065</v>
      </c>
      <c r="DU1" s="33">
        <f t="shared" si="1"/>
        <v>0.99000000000000066</v>
      </c>
      <c r="DV1" s="33">
        <f t="shared" si="1"/>
        <v>1.0000000000000007</v>
      </c>
    </row>
    <row r="4" spans="1:126" x14ac:dyDescent="0.25">
      <c r="A4" s="23"/>
      <c r="B4" s="23"/>
      <c r="C4" s="51"/>
      <c r="D4" s="51"/>
      <c r="E4" s="51" t="s">
        <v>15</v>
      </c>
      <c r="F4" s="52"/>
      <c r="G4" s="52"/>
      <c r="H4" s="52"/>
      <c r="I4" s="52"/>
      <c r="K4" s="35" t="s">
        <v>55</v>
      </c>
      <c r="L4" s="83" t="s">
        <v>70</v>
      </c>
      <c r="M4" s="84"/>
      <c r="N4" s="84"/>
      <c r="O4" s="84"/>
      <c r="P4" s="85"/>
    </row>
    <row r="5" spans="1:126" ht="30" x14ac:dyDescent="0.25">
      <c r="A5" s="26" t="s">
        <v>6</v>
      </c>
      <c r="B5" s="26" t="s">
        <v>7</v>
      </c>
      <c r="C5" s="53" t="s">
        <v>34</v>
      </c>
      <c r="D5" s="53" t="s">
        <v>11</v>
      </c>
      <c r="E5" s="53" t="s">
        <v>12</v>
      </c>
      <c r="F5" s="54" t="s">
        <v>13</v>
      </c>
      <c r="G5" s="54" t="s">
        <v>14</v>
      </c>
      <c r="H5" s="55" t="s">
        <v>51</v>
      </c>
      <c r="I5" s="54" t="s">
        <v>52</v>
      </c>
      <c r="K5" s="36" t="s">
        <v>71</v>
      </c>
      <c r="L5" s="30" t="str">
        <f>TRIM(cerosetentaydos)</f>
        <v/>
      </c>
      <c r="M5" s="30" t="str">
        <f>TRIM(cerotreintayseis)</f>
        <v/>
      </c>
      <c r="N5" s="30" t="str">
        <f>TRIM(cerodieciocho)</f>
        <v>VS-R19</v>
      </c>
      <c r="O5" s="29" t="str">
        <f>TRIM(ceronueve)</f>
        <v>VS-R23</v>
      </c>
      <c r="P5" s="34"/>
    </row>
    <row r="6" spans="1:126" ht="30" x14ac:dyDescent="0.25">
      <c r="A6" s="4" t="s">
        <v>230</v>
      </c>
      <c r="B6" s="45" t="str">
        <f>INDEX(listaRiesgos[],MATCH(listaOportunidades[[#This Row],[ID]],listaRiesgos[ID],0),2)</f>
        <v>Portales podrían ser incompatibles con versiones de sistemas operativos móviles antiguos</v>
      </c>
      <c r="C6" s="61" t="str">
        <f>INDEX(matriz[],MATCH(listaOportunidades[[#This Row],[ID]],matriz[ID],0),3)</f>
        <v>Muy alta</v>
      </c>
      <c r="D6" s="61" t="str">
        <f>INDEX(matriz[],MATCH(listaOportunidades[[#This Row],[ID]],matriz[ID],0),5)</f>
        <v>Bajo</v>
      </c>
      <c r="E6" s="61" t="str">
        <f>INDEX(matriz[],MATCH(listaOportunidades[[#This Row],[ID]],matriz[ID],0),6)</f>
        <v>Bajo</v>
      </c>
      <c r="F6" s="62" t="str">
        <f>INDEX(matriz[],MATCH(listaOportunidades[[#This Row],[ID]],matriz[ID],0),7)</f>
        <v>Muy bajo</v>
      </c>
      <c r="G6" s="62" t="str">
        <f>INDEX(matriz[],MATCH(listaOportunidades[[#This Row],[ID]],matriz[ID],0),8)</f>
        <v>Moderado</v>
      </c>
      <c r="H6" s="67">
        <f>INDEX(matriz[],MATCH(listaOportunidades[[#This Row],[ID]],matriz[ID],0),17)</f>
        <v>0.28999999999999998</v>
      </c>
      <c r="I6" s="63" t="str">
        <f>INDEX(matriz[],MATCH(listaOportunidades[[#This Row],[ID]],matriz[ID],0),18)</f>
        <v>Alta</v>
      </c>
      <c r="K6" s="36" t="s">
        <v>72</v>
      </c>
      <c r="L6" s="30" t="str">
        <f>TRIM(cerocincuentayseis)</f>
        <v/>
      </c>
      <c r="M6" s="30" t="str">
        <f>TRIM(ceroveinteyocho)</f>
        <v>VS-R07 VS-R35</v>
      </c>
      <c r="N6" s="29" t="str">
        <f>TRIM(cerocatorce)</f>
        <v>VS-R05 VS-R08</v>
      </c>
      <c r="O6" s="29" t="str">
        <f>TRIM(cerosiete)</f>
        <v>VS-R24</v>
      </c>
      <c r="P6" s="34" t="str">
        <f>TRIM(cerocuatro)</f>
        <v>VS-R34</v>
      </c>
      <c r="AA6" t="str">
        <f t="array" ref="AA6:AA26">IFERROR(INDEX($A$1:$A$59,SMALL(IF($H$6:$H$59=AA$1,ROW()),ROW()-5)),"")</f>
        <v>VS-R16</v>
      </c>
      <c r="AB6" t="str">
        <f t="array" ref="AB6:AB26">IFERROR(INDEX($A$1:$A$59,SMALL(IF($H$6:$H$59=AB$1,ROW()),ROW()-5)),"")</f>
        <v/>
      </c>
      <c r="AC6" t="str">
        <f t="array" ref="AC6:AC26">IFERROR(INDEX($A$1:$A$59,SMALL(IF($H$6:$H$59=AC$1,ROW()),ROW()-5)),"")</f>
        <v/>
      </c>
      <c r="AD6" t="str">
        <f t="array" ref="AD6:AD26">IFERROR(INDEX($A$1:$A$59,SMALL(IF($H$6:$H$59=AD$1,ROW()),ROW()-5)),"")</f>
        <v>VS-R34</v>
      </c>
      <c r="AE6" t="str">
        <f t="array" ref="AE6:AE26">IFERROR(INDEX($A$1:$A$59,SMALL(IF($H$6:$H$59=AE$1,ROW()),ROW()-5)),"")</f>
        <v>VS-R21</v>
      </c>
      <c r="AF6" t="str">
        <f t="array" ref="AF6:AF26">IFERROR(INDEX($A$1:$A$59,SMALL(IF($H$6:$H$59=AF$1,ROW()),ROW()-5)),"")</f>
        <v/>
      </c>
      <c r="AG6" t="str">
        <f t="array" ref="AG6:AG26">IFERROR(INDEX($A$1:$A$59,SMALL(IF($H$6:$H$59=AG$1,ROW()),ROW()-5)),"")</f>
        <v>VS-R24</v>
      </c>
      <c r="AH6" t="str">
        <f t="array" ref="AH6:AH26">IFERROR(INDEX($A$1:$A$59,SMALL(IF($H$6:$H$59=AH$1,ROW()),ROW()-5)),"")</f>
        <v>VS-R11</v>
      </c>
      <c r="AI6" t="str">
        <f t="array" ref="AI6:AI26">IFERROR(INDEX($A$1:$A$59,SMALL(IF($H$6:$H$59=AI$1,ROW()),ROW()-5)),"")</f>
        <v>VS-R23</v>
      </c>
      <c r="AJ6" t="str">
        <f t="array" ref="AJ6:AJ26">IFERROR(INDEX($A$1:$A$59,SMALL(IF($H$6:$H$59=AJ$1,ROW()),ROW()-5)),"")</f>
        <v>VS-R12</v>
      </c>
      <c r="AK6" t="str">
        <f t="array" ref="AK6:AK26">IFERROR(INDEX($A$1:$A$59,SMALL(IF($H$6:$H$59=AK$1,ROW()),ROW()-5)),"")</f>
        <v>VS-R37</v>
      </c>
      <c r="AL6" t="str">
        <f t="array" ref="AL6:AL26">IFERROR(INDEX($A$1:$A$59,SMALL(IF($H$6:$H$59=AL$1,ROW()),ROW()-5)),"")</f>
        <v/>
      </c>
      <c r="AM6" t="str">
        <f t="array" ref="AM6:AM26">IFERROR(INDEX($A$1:$A$59,SMALL(IF($H$6:$H$59=AM$1,ROW()),ROW()-5)),"")</f>
        <v>VS-R10</v>
      </c>
      <c r="AN6" t="str">
        <f t="array" ref="AN6:AN26">IFERROR(INDEX($A$1:$A$59,SMALL(IF($H$6:$H$59=AN$1,ROW()),ROW()-5)),"")</f>
        <v>VS-R05</v>
      </c>
      <c r="AO6" t="str">
        <f t="array" ref="AO6:AO26">IFERROR(INDEX($A$1:$A$59,SMALL(IF($H$6:$H$59=AO$1,ROW()),ROW()-5)),"")</f>
        <v>VS-R08</v>
      </c>
      <c r="AP6" t="str">
        <f t="array" ref="AP6:AP26">IFERROR(INDEX($A$1:$A$59,SMALL(IF($H$6:$H$59=AP$1,ROW()),ROW()-5)),"")</f>
        <v/>
      </c>
      <c r="AQ6" t="str">
        <f t="array" ref="AQ6:AQ26">IFERROR(INDEX($A$1:$A$59,SMALL(IF($H$6:$H$59=AQ$1,ROW()),ROW()-5)),"")</f>
        <v/>
      </c>
      <c r="AR6" t="str">
        <f t="array" ref="AR6:AR26">IFERROR(INDEX($A$1:$A$59,SMALL(IF($H$6:$H$59=AR$1,ROW()),ROW()-5)),"")</f>
        <v>VS-R19</v>
      </c>
      <c r="AS6" t="str">
        <f t="array" ref="AS6:AS26">IFERROR(INDEX($A$1:$A$59,SMALL(IF($H$6:$H$59=AS$1,ROW()),ROW()-5)),"")</f>
        <v/>
      </c>
      <c r="AT6" t="str">
        <f t="array" ref="AT6:AT26">IFERROR(INDEX($A$1:$A$59,SMALL(IF($H$6:$H$59=AT$1,ROW()),ROW()-5)),"")</f>
        <v/>
      </c>
      <c r="AU6" t="str">
        <f t="array" ref="AU6:AU26">IFERROR(INDEX($A$1:$A$59,SMALL(IF($H$6:$H$59=AU$1,ROW()),ROW()-5)),"")</f>
        <v/>
      </c>
      <c r="AV6" t="str">
        <f t="array" ref="AV6:AV26">IFERROR(INDEX($A$1:$A$59,SMALL(IF($H$6:$H$59=AV$1,ROW()),ROW()-5)),"")</f>
        <v/>
      </c>
      <c r="AW6" t="str">
        <f t="array" ref="AW6:AW26">IFERROR(INDEX($A$1:$A$59,SMALL(IF($H$6:$H$59=AW$1,ROW()),ROW()-5)),"")</f>
        <v>VS-R36</v>
      </c>
      <c r="AX6" t="str">
        <f t="array" ref="AX6:AX26">IFERROR(INDEX($A$1:$A$59,SMALL(IF($H$6:$H$59=AX$1,ROW()),ROW()-5)),"")</f>
        <v/>
      </c>
      <c r="AY6" t="str">
        <f t="array" ref="AY6:AY26">IFERROR(INDEX($A$1:$A$59,SMALL(IF($H$6:$H$59=AY$1,ROW()),ROW()-5)),"")</f>
        <v/>
      </c>
      <c r="AZ6" t="str">
        <f t="array" ref="AZ6:AZ26">IFERROR(INDEX($A$1:$A$59,SMALL(IF($H$6:$H$59=AZ$1,ROW()),ROW()-5)),"")</f>
        <v/>
      </c>
      <c r="BA6" t="str">
        <f t="array" ref="BA6:BA26">IFERROR(INDEX($A$1:$A$59,SMALL(IF($H$6:$H$59=BA$1,ROW()),ROW()-5)),"")</f>
        <v/>
      </c>
      <c r="BB6" t="str">
        <f t="array" ref="BB6:BB26">IFERROR(INDEX($A$1:$A$59,SMALL(IF($H$6:$H$59=BB$1,ROW()),ROW()-5)),"")</f>
        <v>VS-R07</v>
      </c>
      <c r="BC6" t="str">
        <f t="array" ref="BC6:BC26">IFERROR(INDEX($A$1:$A$59,SMALL(IF($H$6:$H$59=BC$1,ROW()),ROW()-5)),"")</f>
        <v>VS-R35</v>
      </c>
      <c r="BD6" t="str">
        <f t="array" ref="BD6:BD26">IFERROR(INDEX($A$1:$A$59,SMALL(IF($H$6:$H$59=BD$1,ROW()),ROW()-5)),"")</f>
        <v/>
      </c>
      <c r="BE6" t="str">
        <f t="array" ref="BE6:BE26">IFERROR(INDEX($A$1:$A$59,SMALL(IF($H$6:$H$59=BE$1,ROW()),ROW()-5)),"")</f>
        <v/>
      </c>
      <c r="BF6" t="str">
        <f t="array" ref="BF6:BF26">IFERROR(INDEX($A$1:$A$59,SMALL(IF($H$6:$H$59=BF$1,ROW()),ROW()-5)),"")</f>
        <v/>
      </c>
      <c r="BG6" t="str">
        <f t="array" ref="BG6:BG26">IFERROR(INDEX($A$1:$A$59,SMALL(IF($H$6:$H$59=BG$1,ROW()),ROW()-5)),"")</f>
        <v/>
      </c>
      <c r="BH6" t="str">
        <f t="array" ref="BH6:BH26">IFERROR(INDEX($A$1:$A$59,SMALL(IF($H$6:$H$59=BH$1,ROW()),ROW()-5)),"")</f>
        <v/>
      </c>
      <c r="BI6" t="str">
        <f t="array" ref="BI6:BI26">IFERROR(INDEX($A$1:$A$59,SMALL(IF($H$6:$H$59=BI$1,ROW()),ROW()-5)),"")</f>
        <v/>
      </c>
      <c r="BJ6" t="str">
        <f t="array" ref="BJ6:BJ26">IFERROR(INDEX($A$1:$A$59,SMALL(IF($H$6:$H$59=BJ$1,ROW()),ROW()-5)),"")</f>
        <v/>
      </c>
      <c r="BK6" t="str">
        <f t="array" ref="BK6:BK26">IFERROR(INDEX($A$1:$A$59,SMALL(IF($H$6:$H$59=BK$1,ROW()),ROW()-5)),"")</f>
        <v/>
      </c>
      <c r="BL6" t="str">
        <f t="array" ref="BL6:BL26">IFERROR(INDEX($A$1:$A$59,SMALL(IF($H$6:$H$59=BL$1,ROW()),ROW()-5)),"")</f>
        <v/>
      </c>
      <c r="BM6" t="str">
        <f t="array" ref="BM6:BM26">IFERROR(INDEX($A$1:$A$59,SMALL(IF($H$6:$H$59=BM$1,ROW()),ROW()-5)),"")</f>
        <v/>
      </c>
      <c r="BN6" t="str">
        <f t="array" ref="BN6:BN26">IFERROR(INDEX($A$1:$A$59,SMALL(IF($H$6:$H$59=BN$1,ROW()),ROW()-5)),"")</f>
        <v/>
      </c>
      <c r="BO6" t="str">
        <f t="array" ref="BO6:BO26">IFERROR(INDEX($A$1:$A$59,SMALL(IF($H$6:$H$59=BO$1,ROW()),ROW()-5)),"")</f>
        <v/>
      </c>
      <c r="BP6" t="str">
        <f t="array" ref="BP6:BP26">IFERROR(INDEX($A$1:$A$59,SMALL(IF($H$6:$H$59=BP$1,ROW()),ROW()-5)),"")</f>
        <v/>
      </c>
      <c r="BQ6" t="str">
        <f t="array" ref="BQ6:BQ26">IFERROR(INDEX($A$1:$A$59,SMALL(IF($H$6:$H$59=BQ$1,ROW()),ROW()-5)),"")</f>
        <v/>
      </c>
      <c r="BR6" t="str">
        <f t="array" ref="BR6:BR26">IFERROR(INDEX($A$1:$A$59,SMALL(IF($H$6:$H$59=BR$1,ROW()),ROW()-5)),"")</f>
        <v/>
      </c>
      <c r="BS6" t="str">
        <f t="array" ref="BS6:BS26">IFERROR(INDEX($A$1:$A$59,SMALL(IF($H$6:$H$59=BS$1,ROW()),ROW()-5)),"")</f>
        <v/>
      </c>
      <c r="BT6" t="str">
        <f t="array" ref="BT6:BT26">IFERROR(INDEX($A$1:$A$59,SMALL(IF($H$6:$H$59=BT$1,ROW()),ROW()-5)),"")</f>
        <v/>
      </c>
      <c r="BU6" t="str">
        <f t="array" ref="BU6:BU26">IFERROR(INDEX($A$1:$A$59,SMALL(IF($H$6:$H$59=BU$1,ROW()),ROW()-5)),"")</f>
        <v/>
      </c>
      <c r="BV6" t="str">
        <f t="array" ref="BV6:BV26">IFERROR(INDEX($A$1:$A$59,SMALL(IF($H$6:$H$59=BV$1,ROW()),ROW()-5)),"")</f>
        <v/>
      </c>
      <c r="BW6" t="str">
        <f t="array" ref="BW6:BW26">IFERROR(INDEX($A$1:$A$59,SMALL(IF($H$6:$H$59=BW$1,ROW()),ROW()-5)),"")</f>
        <v/>
      </c>
      <c r="BX6" t="str">
        <f t="array" ref="BX6:BX26">IFERROR(INDEX($A$1:$A$59,SMALL(IF($H$6:$H$59=BX$1,ROW()),ROW()-5)),"")</f>
        <v/>
      </c>
      <c r="BY6" t="str">
        <f t="array" ref="BY6:BY26">IFERROR(INDEX($A$1:$A$59,SMALL(IF($H$6:$H$59=BY$1,ROW()),ROW()-5)),"")</f>
        <v/>
      </c>
      <c r="BZ6" t="str">
        <f t="array" ref="BZ6:BZ26">IFERROR(INDEX($A$1:$A$59,SMALL(IF($H$6:$H$59=BZ$1,ROW()),ROW()-5)),"")</f>
        <v/>
      </c>
      <c r="CA6" t="str">
        <f t="array" ref="CA6:CA26">IFERROR(INDEX($A$1:$A$59,SMALL(IF($H$6:$H$59=CA$1,ROW()),ROW()-5)),"")</f>
        <v/>
      </c>
      <c r="CB6" t="str">
        <f t="array" ref="CB6:CB26">IFERROR(INDEX($A$1:$A$59,SMALL(IF($H$6:$H$59=CB$1,ROW()),ROW()-5)),"")</f>
        <v/>
      </c>
      <c r="CC6" t="str">
        <f t="array" ref="CC6:CC26">IFERROR(INDEX($A$1:$A$59,SMALL(IF($H$6:$H$59=CC$1,ROW()),ROW()-5)),"")</f>
        <v/>
      </c>
      <c r="CD6" t="str">
        <f t="array" ref="CD6:CD26">IFERROR(INDEX($A$1:$A$59,SMALL(IF($H$6:$H$59=CD$1,ROW()),ROW()-5)),"")</f>
        <v/>
      </c>
      <c r="CE6" t="str">
        <f t="array" ref="CE6:CE26">IFERROR(INDEX($A$1:$A$59,SMALL(IF($H$6:$H$59=CE$1,ROW()),ROW()-5)),"")</f>
        <v/>
      </c>
      <c r="CF6" t="str">
        <f t="array" ref="CF6:CF26">IFERROR(INDEX($A$1:$A$59,SMALL(IF($H$6:$H$59=CF$1,ROW()),ROW()-5)),"")</f>
        <v/>
      </c>
      <c r="CG6" t="str">
        <f t="array" ref="CG6:CG26">IFERROR(INDEX($A$1:$A$59,SMALL(IF($H$6:$H$59=CG$1,ROW()),ROW()-5)),"")</f>
        <v/>
      </c>
      <c r="CH6" t="str">
        <f t="array" ref="CH6:CH26">IFERROR(INDEX($A$1:$A$59,SMALL(IF($H$6:$H$59=CH$1,ROW()),ROW()-5)),"")</f>
        <v/>
      </c>
      <c r="CI6" t="str">
        <f t="array" ref="CI6:CI26">IFERROR(INDEX($A$1:$A$59,SMALL(IF($H$6:$H$59=CI$1,ROW()),ROW()-5)),"")</f>
        <v/>
      </c>
      <c r="CJ6" t="str">
        <f t="array" ref="CJ6:CJ26">IFERROR(INDEX($A$1:$A$59,SMALL(IF($H$6:$H$59=CJ$1,ROW()),ROW()-5)),"")</f>
        <v/>
      </c>
      <c r="CK6" t="str">
        <f t="array" ref="CK6:CK26">IFERROR(INDEX($A$1:$A$59,SMALL(IF($H$6:$H$59=CK$1,ROW()),ROW()-5)),"")</f>
        <v/>
      </c>
      <c r="CL6" t="str">
        <f t="array" ref="CL6:CL26">IFERROR(INDEX($A$1:$A$59,SMALL(IF($H$6:$H$59=CL$1,ROW()),ROW()-5)),"")</f>
        <v/>
      </c>
      <c r="CM6" t="str">
        <f t="array" ref="CM6:CM26">IFERROR(INDEX($A$1:$A$59,SMALL(IF($H$6:$H$59=CM$1,ROW()),ROW()-5)),"")</f>
        <v/>
      </c>
      <c r="CN6" t="str">
        <f t="array" ref="CN6:CN26">IFERROR(INDEX($A$1:$A$59,SMALL(IF($H$6:$H$59=CN$1,ROW()),ROW()-5)),"")</f>
        <v/>
      </c>
      <c r="CO6" t="str">
        <f t="array" ref="CO6:CO26">IFERROR(INDEX($A$1:$A$59,SMALL(IF($H$6:$H$59=CO$1,ROW()),ROW()-5)),"")</f>
        <v/>
      </c>
      <c r="CP6" t="str">
        <f t="array" ref="CP6:CP26">IFERROR(INDEX($A$1:$A$59,SMALL(IF($H$6:$H$59=CP$1,ROW()),ROW()-5)),"")</f>
        <v/>
      </c>
      <c r="CQ6" t="str">
        <f t="array" ref="CQ6:CQ26">IFERROR(INDEX($A$1:$A$59,SMALL(IF($H$6:$H$59=CQ$1,ROW()),ROW()-5)),"")</f>
        <v/>
      </c>
      <c r="CR6" t="str">
        <f t="array" ref="CR6:CR26">IFERROR(INDEX($A$1:$A$59,SMALL(IF($H$6:$H$59=CR$1,ROW()),ROW()-5)),"")</f>
        <v/>
      </c>
      <c r="CS6" t="str">
        <f t="array" ref="CS6:CS26">IFERROR(INDEX($A$1:$A$59,SMALL(IF($H$6:$H$59=CS$1,ROW()),ROW()-5)),"")</f>
        <v/>
      </c>
      <c r="CT6" t="str">
        <f t="array" ref="CT6:CT26">IFERROR(INDEX($A$1:$A$59,SMALL(IF($H$6:$H$59=CT$1,ROW()),ROW()-5)),"")</f>
        <v/>
      </c>
      <c r="CU6" t="str">
        <f t="array" ref="CU6:CU26">IFERROR(INDEX($A$1:$A$59,SMALL(IF($H$6:$H$59=CU$1,ROW()),ROW()-5)),"")</f>
        <v/>
      </c>
      <c r="CV6" t="str">
        <f t="array" ref="CV6:CV26">IFERROR(INDEX($A$1:$A$59,SMALL(IF($H$6:$H$59=CV$1,ROW()),ROW()-5)),"")</f>
        <v/>
      </c>
      <c r="CW6" t="str">
        <f t="array" ref="CW6:CW26">IFERROR(INDEX($A$1:$A$59,SMALL(IF($H$6:$H$59=CW$1,ROW()),ROW()-5)),"")</f>
        <v/>
      </c>
      <c r="CX6" t="str">
        <f t="array" ref="CX6:CX26">IFERROR(INDEX($A$1:$A$59,SMALL(IF($H$6:$H$59=CX$1,ROW()),ROW()-5)),"")</f>
        <v/>
      </c>
      <c r="CY6" t="str">
        <f t="array" ref="CY6:CY26">IFERROR(INDEX($A$1:$A$59,SMALL(IF($H$6:$H$59=CY$1,ROW()),ROW()-5)),"")</f>
        <v/>
      </c>
      <c r="CZ6" t="str">
        <f t="array" ref="CZ6:CZ26">IFERROR(INDEX($A$1:$A$59,SMALL(IF($H$6:$H$59=CZ$1,ROW()),ROW()-5)),"")</f>
        <v/>
      </c>
      <c r="DA6" t="str">
        <f t="array" ref="DA6:DA26">IFERROR(INDEX($A$1:$A$59,SMALL(IF($H$6:$H$59=DA$1,ROW()),ROW()-5)),"")</f>
        <v/>
      </c>
      <c r="DB6" t="str">
        <f t="array" ref="DB6:DB26">IFERROR(INDEX($A$1:$A$59,SMALL(IF($H$6:$H$59=DB$1,ROW()),ROW()-5)),"")</f>
        <v/>
      </c>
      <c r="DC6" t="str">
        <f t="array" ref="DC6:DC26">IFERROR(INDEX($A$1:$A$59,SMALL(IF($H$6:$H$59=DC$1,ROW()),ROW()-5)),"")</f>
        <v/>
      </c>
      <c r="DD6" t="str">
        <f t="array" ref="DD6:DD26">IFERROR(INDEX($A$1:$A$59,SMALL(IF($H$6:$H$59=DD$1,ROW()),ROW()-5)),"")</f>
        <v/>
      </c>
      <c r="DE6" t="str">
        <f t="array" ref="DE6:DE26">IFERROR(INDEX($A$1:$A$59,SMALL(IF($H$6:$H$59=DE$1,ROW()),ROW()-5)),"")</f>
        <v/>
      </c>
      <c r="DF6" t="str">
        <f t="array" ref="DF6:DF26">IFERROR(INDEX($A$1:$A$59,SMALL(IF($H$6:$H$59=DF$1,ROW()),ROW()-5)),"")</f>
        <v/>
      </c>
      <c r="DG6" t="str">
        <f t="array" ref="DG6:DG26">IFERROR(INDEX($A$1:$A$59,SMALL(IF($H$6:$H$59=DG$1,ROW()),ROW()-5)),"")</f>
        <v/>
      </c>
      <c r="DH6" t="str">
        <f t="array" ref="DH6:DH26">IFERROR(INDEX($A$1:$A$59,SMALL(IF($H$6:$H$59=DH$1,ROW()),ROW()-5)),"")</f>
        <v/>
      </c>
      <c r="DI6" t="str">
        <f t="array" ref="DI6:DI26">IFERROR(INDEX($A$1:$A$59,SMALL(IF($H$6:$H$59=DI$1,ROW()),ROW()-5)),"")</f>
        <v/>
      </c>
      <c r="DJ6" t="str">
        <f t="array" ref="DJ6:DJ26">IFERROR(INDEX($A$1:$A$59,SMALL(IF($H$6:$H$59=DJ$1,ROW()),ROW()-5)),"")</f>
        <v/>
      </c>
      <c r="DK6" t="str">
        <f t="array" ref="DK6:DK26">IFERROR(INDEX($A$1:$A$59,SMALL(IF($H$6:$H$59=DK$1,ROW()),ROW()-5)),"")</f>
        <v/>
      </c>
      <c r="DL6" t="str">
        <f t="array" ref="DL6:DL26">IFERROR(INDEX($A$1:$A$59,SMALL(IF($H$6:$H$59=DL$1,ROW()),ROW()-5)),"")</f>
        <v/>
      </c>
      <c r="DM6" t="str">
        <f t="array" ref="DM6:DM26">IFERROR(INDEX($A$1:$A$59,SMALL(IF($H$6:$H$59=DM$1,ROW()),ROW()-5)),"")</f>
        <v/>
      </c>
      <c r="DN6" t="str">
        <f t="array" ref="DN6:DN26">IFERROR(INDEX($A$1:$A$59,SMALL(IF($H$6:$H$59=DN$1,ROW()),ROW()-5)),"")</f>
        <v/>
      </c>
      <c r="DO6" t="str">
        <f t="array" ref="DO6:DO26">IFERROR(INDEX($A$1:$A$59,SMALL(IF($H$6:$H$59=DO$1,ROW()),ROW()-5)),"")</f>
        <v/>
      </c>
      <c r="DP6" t="str">
        <f t="array" ref="DP6:DP26">IFERROR(INDEX($A$1:$A$59,SMALL(IF($H$6:$H$59=DP$1,ROW()),ROW()-5)),"")</f>
        <v/>
      </c>
      <c r="DQ6" t="str">
        <f t="array" ref="DQ6:DQ26">IFERROR(INDEX($A$1:$A$59,SMALL(IF($H$6:$H$59=DQ$1,ROW()),ROW()-5)),"")</f>
        <v/>
      </c>
      <c r="DR6" t="str">
        <f t="array" ref="DR6:DR26">IFERROR(INDEX($A$1:$A$59,SMALL(IF($H$6:$H$59=DR$1,ROW()),ROW()-5)),"")</f>
        <v/>
      </c>
      <c r="DS6" t="str">
        <f t="array" ref="DS6:DS26">IFERROR(INDEX($A$1:$A$59,SMALL(IF($H$6:$H$59=DS$1,ROW()),ROW()-5)),"")</f>
        <v/>
      </c>
      <c r="DT6" t="str">
        <f t="array" ref="DT6:DT26">IFERROR(INDEX($A$1:$A$59,SMALL(IF($H$6:$H$59=DT$1,ROW()),ROW()-5)),"")</f>
        <v/>
      </c>
      <c r="DU6" t="str">
        <f t="array" ref="DU6:DU26">IFERROR(INDEX($A$1:$A$59,SMALL(IF($H$6:$H$59=DU$1,ROW()),ROW()-5)),"")</f>
        <v/>
      </c>
      <c r="DV6" t="str">
        <f t="array" ref="DV6:DV26">IFERROR(INDEX($A$1:$A$59,SMALL(IF($H$6:$H$59=DV$1,ROW()),ROW()-5)),"")</f>
        <v/>
      </c>
    </row>
    <row r="7" spans="1:126" ht="30" x14ac:dyDescent="0.25">
      <c r="A7" s="4" t="s">
        <v>121</v>
      </c>
      <c r="B7" s="25" t="str">
        <f>INDEX(listaRiesgos[],MATCH(listaOportunidades[[#This Row],[ID]],listaRiesgos[ID],0),2)</f>
        <v>Seguridad de la red podría ser insuficiente</v>
      </c>
      <c r="C7" s="56" t="str">
        <f>INDEX(matriz[],MATCH(listaOportunidades[[#This Row],[ID]],matriz[ID],0),3)</f>
        <v>Alta</v>
      </c>
      <c r="D7" s="56" t="str">
        <f>INDEX(matriz[],MATCH(listaOportunidades[[#This Row],[ID]],matriz[ID],0),5)</f>
        <v>Bajo</v>
      </c>
      <c r="E7" s="56" t="str">
        <f>INDEX(matriz[],MATCH(listaOportunidades[[#This Row],[ID]],matriz[ID],0),6)</f>
        <v>Bajo</v>
      </c>
      <c r="F7" s="57" t="str">
        <f>INDEX(matriz[],MATCH(listaOportunidades[[#This Row],[ID]],matriz[ID],0),7)</f>
        <v>-</v>
      </c>
      <c r="G7" s="57" t="str">
        <f>INDEX(matriz[],MATCH(listaOportunidades[[#This Row],[ID]],matriz[ID],0),8)</f>
        <v>Alto</v>
      </c>
      <c r="H7" s="58">
        <f>INDEX(matriz[],MATCH(listaOportunidades[[#This Row],[ID]],matriz[ID],0),17)</f>
        <v>0.28000000000000003</v>
      </c>
      <c r="I7" s="59" t="str">
        <f>INDEX(matriz[],MATCH(listaOportunidades[[#This Row],[ID]],matriz[ID],0),18)</f>
        <v>Alta</v>
      </c>
      <c r="K7" s="36" t="s">
        <v>73</v>
      </c>
      <c r="L7" s="30" t="str">
        <f>TRIM(cerocuarenta)</f>
        <v/>
      </c>
      <c r="M7" s="30" t="str">
        <f>TRIM(ceroveinte)</f>
        <v>VS-R36</v>
      </c>
      <c r="N7" s="29" t="str">
        <f>TRIM(cerodiez)</f>
        <v>VS-R12 VS-R37</v>
      </c>
      <c r="O7" s="34" t="str">
        <f>cerocinco</f>
        <v xml:space="preserve">VS-R21 VS-R25                   </v>
      </c>
      <c r="P7" s="34" t="str">
        <f>TRIM(cerotres)</f>
        <v/>
      </c>
      <c r="AA7" t="str">
        <v/>
      </c>
      <c r="AB7" t="str">
        <v/>
      </c>
      <c r="AC7" t="str">
        <v/>
      </c>
      <c r="AD7" t="str">
        <v/>
      </c>
      <c r="AE7" t="str">
        <v>VS-R25</v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</row>
    <row r="8" spans="1:126" ht="30" x14ac:dyDescent="0.25">
      <c r="A8" s="4" t="s">
        <v>234</v>
      </c>
      <c r="B8" s="45" t="str">
        <f>INDEX(listaRiesgos[],MATCH(listaOportunidades[[#This Row],[ID]],listaRiesgos[ID],0),2)</f>
        <v xml:space="preserve">Despliegue de información podría ser deficiente en dispositivos móviles </v>
      </c>
      <c r="C8" s="61" t="str">
        <f>INDEX(matriz[],MATCH(listaOportunidades[[#This Row],[ID]],matriz[ID],0),3)</f>
        <v>Alta</v>
      </c>
      <c r="D8" s="61" t="str">
        <f>INDEX(matriz[],MATCH(listaOportunidades[[#This Row],[ID]],matriz[ID],0),5)</f>
        <v>Bajo</v>
      </c>
      <c r="E8" s="61" t="str">
        <f>INDEX(matriz[],MATCH(listaOportunidades[[#This Row],[ID]],matriz[ID],0),6)</f>
        <v>Bajo</v>
      </c>
      <c r="F8" s="62" t="str">
        <f>INDEX(matriz[],MATCH(listaOportunidades[[#This Row],[ID]],matriz[ID],0),7)</f>
        <v>Muy bajo</v>
      </c>
      <c r="G8" s="62" t="str">
        <f>INDEX(matriz[],MATCH(listaOportunidades[[#This Row],[ID]],matriz[ID],0),8)</f>
        <v>Moderado</v>
      </c>
      <c r="H8" s="67">
        <f>INDEX(matriz[],MATCH(listaOportunidades[[#This Row],[ID]],matriz[ID],0),17)</f>
        <v>0.23</v>
      </c>
      <c r="I8" s="63" t="str">
        <f>INDEX(matriz[],MATCH(listaOportunidades[[#This Row],[ID]],matriz[ID],0),18)</f>
        <v>Alta</v>
      </c>
      <c r="K8" s="36" t="s">
        <v>74</v>
      </c>
      <c r="L8" s="30" t="str">
        <f>TRIM(ceroveinteycuatro)</f>
        <v/>
      </c>
      <c r="M8" s="29" t="str">
        <f>TRIM(cerodoce)</f>
        <v>VS-R10</v>
      </c>
      <c r="N8" s="29" t="str">
        <f>TRIM(ceroseis)</f>
        <v/>
      </c>
      <c r="O8" s="34" t="str">
        <f>TRIM(cerotres)</f>
        <v/>
      </c>
      <c r="P8" s="34" t="str">
        <f>TRIM(cerodos)</f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</row>
    <row r="9" spans="1:126" ht="30" x14ac:dyDescent="0.25">
      <c r="A9" s="4" t="s">
        <v>169</v>
      </c>
      <c r="B9" s="45" t="str">
        <f>INDEX(listaRiesgos[],MATCH(listaOportunidades[[#This Row],[ID]],listaRiesgos[ID],0),2)</f>
        <v>Registrar usuarios por lotes podría traer inconvenientes de consistencia</v>
      </c>
      <c r="C9" s="61" t="str">
        <f>INDEX(matriz[],MATCH(listaOportunidades[[#This Row],[ID]],matriz[ID],0),3)</f>
        <v>Muy alta</v>
      </c>
      <c r="D9" s="61" t="str">
        <f>INDEX(matriz[],MATCH(listaOportunidades[[#This Row],[ID]],matriz[ID],0),5)</f>
        <v>Muy bajo</v>
      </c>
      <c r="E9" s="61" t="str">
        <f>INDEX(matriz[],MATCH(listaOportunidades[[#This Row],[ID]],matriz[ID],0),6)</f>
        <v>Bajo</v>
      </c>
      <c r="F9" s="62" t="str">
        <f>INDEX(matriz[],MATCH(listaOportunidades[[#This Row],[ID]],matriz[ID],0),7)</f>
        <v>-</v>
      </c>
      <c r="G9" s="62" t="str">
        <f>INDEX(matriz[],MATCH(listaOportunidades[[#This Row],[ID]],matriz[ID],0),8)</f>
        <v>Bajo</v>
      </c>
      <c r="H9" s="67">
        <f>INDEX(matriz[],MATCH(listaOportunidades[[#This Row],[ID]],matriz[ID],0),17)</f>
        <v>0.18</v>
      </c>
      <c r="I9" s="63" t="str">
        <f>INDEX(matriz[],MATCH(listaOportunidades[[#This Row],[ID]],matriz[ID],0),18)</f>
        <v>Alta</v>
      </c>
      <c r="K9" s="36" t="s">
        <v>75</v>
      </c>
      <c r="L9" s="29" t="str">
        <f>TRIM(ceroocho)</f>
        <v>VS-R11</v>
      </c>
      <c r="M9" s="34"/>
      <c r="N9" s="34"/>
      <c r="O9" s="34"/>
      <c r="P9" s="34" t="str">
        <f>TRIM(cerouno)</f>
        <v>VS-R16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</row>
    <row r="10" spans="1:126" ht="30" x14ac:dyDescent="0.25">
      <c r="A10" s="4" t="s">
        <v>125</v>
      </c>
      <c r="B10" s="25" t="str">
        <f>INDEX(listaRiesgos[],MATCH(listaOportunidades[[#This Row],[ID]],listaRiesgos[ID],0),2)</f>
        <v>Personal técnico a cargo de la conectividad podría ser  insuficiente</v>
      </c>
      <c r="C10" s="56" t="str">
        <f>INDEX(matriz[],MATCH(listaOportunidades[[#This Row],[ID]],matriz[ID],0),3)</f>
        <v>Media</v>
      </c>
      <c r="D10" s="56" t="str">
        <f>INDEX(matriz[],MATCH(listaOportunidades[[#This Row],[ID]],matriz[ID],0),5)</f>
        <v>Bajo</v>
      </c>
      <c r="E10" s="56" t="str">
        <f>INDEX(matriz[],MATCH(listaOportunidades[[#This Row],[ID]],matriz[ID],0),6)</f>
        <v>Bajo</v>
      </c>
      <c r="F10" s="57" t="str">
        <f>INDEX(matriz[],MATCH(listaOportunidades[[#This Row],[ID]],matriz[ID],0),7)</f>
        <v>Moderado</v>
      </c>
      <c r="G10" s="57" t="str">
        <f>INDEX(matriz[],MATCH(listaOportunidades[[#This Row],[ID]],matriz[ID],0),8)</f>
        <v>-</v>
      </c>
      <c r="H10" s="58">
        <f>INDEX(matriz[],MATCH(listaOportunidades[[#This Row],[ID]],matriz[ID],0),17)</f>
        <v>0.15</v>
      </c>
      <c r="I10" s="59" t="str">
        <f>INDEX(matriz[],MATCH(listaOportunidades[[#This Row],[ID]],matriz[ID],0),18)</f>
        <v>Moderada</v>
      </c>
      <c r="K10" s="37"/>
      <c r="L10" s="37" t="s">
        <v>76</v>
      </c>
      <c r="M10" s="37" t="s">
        <v>77</v>
      </c>
      <c r="N10" s="37" t="s">
        <v>64</v>
      </c>
      <c r="O10" s="37" t="s">
        <v>78</v>
      </c>
      <c r="P10" s="37" t="s">
        <v>79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</row>
    <row r="11" spans="1:126" ht="24" x14ac:dyDescent="0.25">
      <c r="A11" s="4" t="s">
        <v>113</v>
      </c>
      <c r="B11" s="25" t="str">
        <f>INDEX(listaRiesgos[],MATCH(listaOportunidades[[#This Row],[ID]],listaRiesgos[ID],0),2)</f>
        <v>Velocidad de la red corporativa podría resentirse con la implementación de las soluciones</v>
      </c>
      <c r="C11" s="56" t="str">
        <f>INDEX(matriz[],MATCH(listaOportunidades[[#This Row],[ID]],matriz[ID],0),3)</f>
        <v>Alta</v>
      </c>
      <c r="D11" s="56" t="str">
        <f>INDEX(matriz[],MATCH(listaOportunidades[[#This Row],[ID]],matriz[ID],0),5)</f>
        <v>-</v>
      </c>
      <c r="E11" s="56" t="str">
        <f>INDEX(matriz[],MATCH(listaOportunidades[[#This Row],[ID]],matriz[ID],0),6)</f>
        <v>-</v>
      </c>
      <c r="F11" s="57" t="str">
        <f>INDEX(matriz[],MATCH(listaOportunidades[[#This Row],[ID]],matriz[ID],0),7)</f>
        <v>-</v>
      </c>
      <c r="G11" s="57" t="str">
        <f>INDEX(matriz[],MATCH(listaOportunidades[[#This Row],[ID]],matriz[ID],0),8)</f>
        <v>Alto</v>
      </c>
      <c r="H11" s="58">
        <f>INDEX(matriz[],MATCH(listaOportunidades[[#This Row],[ID]],matriz[ID],0),17)</f>
        <v>0.14000000000000001</v>
      </c>
      <c r="I11" s="59" t="str">
        <f>INDEX(matriz[],MATCH(listaOportunidades[[#This Row],[ID]],matriz[ID],0),18)</f>
        <v>Moderada</v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/>
      </c>
      <c r="DM11" t="str">
        <v/>
      </c>
      <c r="DN11" t="str">
        <v/>
      </c>
      <c r="DO11" t="str">
        <v/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</row>
    <row r="12" spans="1:126" ht="24" x14ac:dyDescent="0.25">
      <c r="A12" s="4" t="s">
        <v>135</v>
      </c>
      <c r="B12" s="25" t="str">
        <f>INDEX(listaRiesgos[],MATCH(listaOportunidades[[#This Row],[ID]],listaRiesgos[ID],0),2)</f>
        <v>Hardware del holding podría no soportar el funcionamiento óptimo de las soluciones</v>
      </c>
      <c r="C12" s="56" t="str">
        <f>INDEX(matriz[],MATCH(listaOportunidades[[#This Row],[ID]],matriz[ID],0),3)</f>
        <v>Media</v>
      </c>
      <c r="D12" s="56" t="str">
        <f>INDEX(matriz[],MATCH(listaOportunidades[[#This Row],[ID]],matriz[ID],0),5)</f>
        <v>-</v>
      </c>
      <c r="E12" s="56" t="str">
        <f>INDEX(matriz[],MATCH(listaOportunidades[[#This Row],[ID]],matriz[ID],0),6)</f>
        <v>-</v>
      </c>
      <c r="F12" s="57" t="str">
        <f>INDEX(matriz[],MATCH(listaOportunidades[[#This Row],[ID]],matriz[ID],0),7)</f>
        <v>Bajo</v>
      </c>
      <c r="G12" s="57" t="str">
        <f>INDEX(matriz[],MATCH(listaOportunidades[[#This Row],[ID]],matriz[ID],0),8)</f>
        <v>Alto</v>
      </c>
      <c r="H12" s="58">
        <f>INDEX(matriz[],MATCH(listaOportunidades[[#This Row],[ID]],matriz[ID],0),17)</f>
        <v>0.13</v>
      </c>
      <c r="I12" s="59" t="str">
        <f>INDEX(matriz[],MATCH(listaOportunidades[[#This Row],[ID]],matriz[ID],0),18)</f>
        <v>Moderada</v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</row>
    <row r="13" spans="1:126" ht="24" x14ac:dyDescent="0.25">
      <c r="A13" s="4" t="s">
        <v>238</v>
      </c>
      <c r="B13" s="25" t="str">
        <f>INDEX(listaRiesgos[],MATCH(listaOportunidades[[#This Row],[ID]],listaRiesgos[ID],0),2)</f>
        <v>Podría haber fuga de personal encargado en el  desarrollo del proyecto</v>
      </c>
      <c r="C13" s="56" t="str">
        <f>INDEX(matriz[],MATCH(listaOportunidades[[#This Row],[ID]],matriz[ID],0),3)</f>
        <v>Baja</v>
      </c>
      <c r="D13" s="60" t="str">
        <f>INDEX(matriz[],MATCH(listaOportunidades[[#This Row],[ID]],matriz[ID],0),5)</f>
        <v>Moderado</v>
      </c>
      <c r="E13" s="60" t="str">
        <f>INDEX(matriz[],MATCH(listaOportunidades[[#This Row],[ID]],matriz[ID],0),6)</f>
        <v>Bajo</v>
      </c>
      <c r="F13" s="50" t="str">
        <f>INDEX(matriz[],MATCH(listaOportunidades[[#This Row],[ID]],matriz[ID],0),7)</f>
        <v>Bajo</v>
      </c>
      <c r="G13" s="50" t="str">
        <f>INDEX(matriz[],MATCH(listaOportunidades[[#This Row],[ID]],matriz[ID],0),8)</f>
        <v>Muy bajo</v>
      </c>
      <c r="H13" s="68">
        <f>INDEX(matriz[],MATCH(listaOportunidades[[#This Row],[ID]],matriz[ID],0),17)</f>
        <v>0.11</v>
      </c>
      <c r="I13" s="59" t="str">
        <f>INDEX(matriz[],MATCH(listaOportunidades[[#This Row],[ID]],matriz[ID],0),18)</f>
        <v>Moderada</v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</row>
    <row r="14" spans="1:126" x14ac:dyDescent="0.25">
      <c r="A14" s="4" t="s">
        <v>144</v>
      </c>
      <c r="B14" s="25" t="str">
        <f>INDEX(listaRiesgos[],MATCH(listaOportunidades[[#This Row],[ID]],listaRiesgos[ID],0),2)</f>
        <v>Autentificación de usuarios/clientes podría ser insegura</v>
      </c>
      <c r="C14" s="56" t="str">
        <f>INDEX(matriz[],MATCH(listaOportunidades[[#This Row],[ID]],matriz[ID],0),3)</f>
        <v>Media</v>
      </c>
      <c r="D14" s="56" t="str">
        <f>INDEX(matriz[],MATCH(listaOportunidades[[#This Row],[ID]],matriz[ID],0),5)</f>
        <v>-</v>
      </c>
      <c r="E14" s="56" t="str">
        <f>INDEX(matriz[],MATCH(listaOportunidades[[#This Row],[ID]],matriz[ID],0),6)</f>
        <v>-</v>
      </c>
      <c r="F14" s="57" t="str">
        <f>INDEX(matriz[],MATCH(listaOportunidades[[#This Row],[ID]],matriz[ID],0),7)</f>
        <v>-</v>
      </c>
      <c r="G14" s="57" t="str">
        <f>INDEX(matriz[],MATCH(listaOportunidades[[#This Row],[ID]],matriz[ID],0),8)</f>
        <v>Alto</v>
      </c>
      <c r="H14" s="58">
        <f>INDEX(matriz[],MATCH(listaOportunidades[[#This Row],[ID]],matriz[ID],0),17)</f>
        <v>0.1</v>
      </c>
      <c r="I14" s="59" t="str">
        <f>INDEX(matriz[],MATCH(listaOportunidades[[#This Row],[ID]],matriz[ID],0),18)</f>
        <v>Moderada</v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/>
      </c>
      <c r="CU14" t="str">
        <v/>
      </c>
      <c r="CV14" t="str">
        <v/>
      </c>
      <c r="CW14" t="str">
        <v/>
      </c>
      <c r="CX14" t="str">
        <v/>
      </c>
      <c r="CY14" t="str">
        <v/>
      </c>
      <c r="CZ14" t="str">
        <v/>
      </c>
      <c r="DA14" t="str">
        <v/>
      </c>
      <c r="DB14" t="str">
        <v/>
      </c>
      <c r="DC14" t="str">
        <v/>
      </c>
      <c r="DD14" t="str">
        <v/>
      </c>
      <c r="DE14" t="str">
        <v/>
      </c>
      <c r="DF14" t="str">
        <v/>
      </c>
      <c r="DG14" t="str">
        <v/>
      </c>
      <c r="DH14" t="str">
        <v/>
      </c>
      <c r="DI14" t="str">
        <v/>
      </c>
      <c r="DJ14" t="str">
        <v/>
      </c>
      <c r="DK14" t="str">
        <v/>
      </c>
      <c r="DL14" t="str">
        <v/>
      </c>
      <c r="DM14" t="str">
        <v/>
      </c>
      <c r="DN14" t="str">
        <v/>
      </c>
      <c r="DO14" t="str">
        <v/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/>
      </c>
      <c r="DV14" t="str">
        <v/>
      </c>
    </row>
    <row r="15" spans="1:126" ht="30" x14ac:dyDescent="0.25">
      <c r="A15" s="4" t="s">
        <v>185</v>
      </c>
      <c r="B15" s="45" t="str">
        <f>INDEX(listaRiesgos[],MATCH(listaOportunidades[[#This Row],[ID]],listaRiesgos[ID],0),2)</f>
        <v>Servidor sharepoint podría estar mal configurado</v>
      </c>
      <c r="C15" s="61" t="str">
        <f>INDEX(matriz[],MATCH(listaOportunidades[[#This Row],[ID]],matriz[ID],0),3)</f>
        <v>Baja</v>
      </c>
      <c r="D15" s="61" t="str">
        <f>INDEX(matriz[],MATCH(listaOportunidades[[#This Row],[ID]],matriz[ID],0),5)</f>
        <v>Muy bajo</v>
      </c>
      <c r="E15" s="61" t="str">
        <f>INDEX(matriz[],MATCH(listaOportunidades[[#This Row],[ID]],matriz[ID],0),6)</f>
        <v>Bajo</v>
      </c>
      <c r="F15" s="62" t="str">
        <f>INDEX(matriz[],MATCH(listaOportunidades[[#This Row],[ID]],matriz[ID],0),7)</f>
        <v>Bajo</v>
      </c>
      <c r="G15" s="62" t="str">
        <f>INDEX(matriz[],MATCH(listaOportunidades[[#This Row],[ID]],matriz[ID],0),8)</f>
        <v>Moderado</v>
      </c>
      <c r="H15" s="67">
        <f>INDEX(matriz[],MATCH(listaOportunidades[[#This Row],[ID]],matriz[ID],0),17)</f>
        <v>0.09</v>
      </c>
      <c r="I15" s="63" t="str">
        <f>INDEX(matriz[],MATCH(listaOportunidades[[#This Row],[ID]],matriz[ID],0),18)</f>
        <v>Moderada</v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/>
      </c>
      <c r="CY15" t="str">
        <v/>
      </c>
      <c r="CZ15" t="str">
        <v/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/>
      </c>
      <c r="DM15" t="str">
        <v/>
      </c>
      <c r="DN15" t="str">
        <v/>
      </c>
      <c r="DO15" t="str">
        <v/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/>
      </c>
      <c r="DV15" t="str">
        <v/>
      </c>
    </row>
    <row r="16" spans="1:126" ht="24" x14ac:dyDescent="0.25">
      <c r="A16" s="4" t="s">
        <v>139</v>
      </c>
      <c r="B16" s="25" t="str">
        <f>INDEX(listaRiesgos[],MATCH(listaOportunidades[[#This Row],[ID]],listaRiesgos[ID],0),2)</f>
        <v>Soluciones podrían aumentar los costos en adquirir nuevo hardware</v>
      </c>
      <c r="C16" s="56" t="str">
        <f>INDEX(matriz[],MATCH(listaOportunidades[[#This Row],[ID]],matriz[ID],0),3)</f>
        <v>Media</v>
      </c>
      <c r="D16" s="56" t="str">
        <f>INDEX(matriz[],MATCH(listaOportunidades[[#This Row],[ID]],matriz[ID],0),5)</f>
        <v>-</v>
      </c>
      <c r="E16" s="56" t="str">
        <f>INDEX(matriz[],MATCH(listaOportunidades[[#This Row],[ID]],matriz[ID],0),6)</f>
        <v>Bajo</v>
      </c>
      <c r="F16" s="57" t="str">
        <f>INDEX(matriz[],MATCH(listaOportunidades[[#This Row],[ID]],matriz[ID],0),7)</f>
        <v>Bajo</v>
      </c>
      <c r="G16" s="57" t="str">
        <f>INDEX(matriz[],MATCH(listaOportunidades[[#This Row],[ID]],matriz[ID],0),8)</f>
        <v>-</v>
      </c>
      <c r="H16" s="58">
        <f>INDEX(matriz[],MATCH(listaOportunidades[[#This Row],[ID]],matriz[ID],0),17)</f>
        <v>0.08</v>
      </c>
      <c r="I16" s="59" t="str">
        <f>INDEX(matriz[],MATCH(listaOportunidades[[#This Row],[ID]],matriz[ID],0),18)</f>
        <v>Moderada</v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  <c r="CU16" t="str">
        <v/>
      </c>
      <c r="CV16" t="str">
        <v/>
      </c>
      <c r="CW16" t="str">
        <v/>
      </c>
      <c r="CX16" t="str">
        <v/>
      </c>
      <c r="CY16" t="str">
        <v/>
      </c>
      <c r="CZ16" t="str">
        <v/>
      </c>
      <c r="DA16" t="str">
        <v/>
      </c>
      <c r="DB16" t="str">
        <v/>
      </c>
      <c r="DC16" t="str">
        <v/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/>
      </c>
      <c r="DM16" t="str">
        <v/>
      </c>
      <c r="DN16" t="str">
        <v/>
      </c>
      <c r="DO16" t="str">
        <v/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/>
      </c>
      <c r="DV16" t="str">
        <v/>
      </c>
    </row>
    <row r="17" spans="1:126" ht="30" x14ac:dyDescent="0.25">
      <c r="A17" s="4" t="s">
        <v>189</v>
      </c>
      <c r="B17" s="45" t="str">
        <f>INDEX(listaRiesgos[],MATCH(listaOportunidades[[#This Row],[ID]],listaRiesgos[ID],0),2)</f>
        <v>Servidor sharepoint podría tener problemas de disponibilidad</v>
      </c>
      <c r="C17" s="61" t="str">
        <f>INDEX(matriz[],MATCH(listaOportunidades[[#This Row],[ID]],matriz[ID],0),3)</f>
        <v>Alta</v>
      </c>
      <c r="D17" s="61" t="str">
        <f>INDEX(matriz[],MATCH(listaOportunidades[[#This Row],[ID]],matriz[ID],0),5)</f>
        <v>-</v>
      </c>
      <c r="E17" s="61" t="str">
        <f>INDEX(matriz[],MATCH(listaOportunidades[[#This Row],[ID]],matriz[ID],0),6)</f>
        <v>-</v>
      </c>
      <c r="F17" s="62" t="str">
        <f>INDEX(matriz[],MATCH(listaOportunidades[[#This Row],[ID]],matriz[ID],0),7)</f>
        <v>-</v>
      </c>
      <c r="G17" s="62" t="str">
        <f>INDEX(matriz[],MATCH(listaOportunidades[[#This Row],[ID]],matriz[ID],0),8)</f>
        <v>Moderado</v>
      </c>
      <c r="H17" s="67">
        <f>INDEX(matriz[],MATCH(listaOportunidades[[#This Row],[ID]],matriz[ID],0),17)</f>
        <v>7.0000000000000007E-2</v>
      </c>
      <c r="I17" s="63" t="str">
        <f>INDEX(matriz[],MATCH(listaOportunidades[[#This Row],[ID]],matriz[ID],0),18)</f>
        <v>Moderada</v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  <c r="CU17" t="str">
        <v/>
      </c>
      <c r="CV17" t="str">
        <v/>
      </c>
      <c r="CW17" t="str">
        <v/>
      </c>
      <c r="CX17" t="str">
        <v/>
      </c>
      <c r="CY17" t="str">
        <v/>
      </c>
      <c r="CZ17" t="str">
        <v/>
      </c>
      <c r="DA17" t="str">
        <v/>
      </c>
      <c r="DB17" t="str">
        <v/>
      </c>
      <c r="DC17" t="str">
        <v/>
      </c>
      <c r="DD17" t="str">
        <v/>
      </c>
      <c r="DE17" t="str">
        <v/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/>
      </c>
      <c r="DM17" t="str">
        <v/>
      </c>
      <c r="DN17" t="str">
        <v/>
      </c>
      <c r="DO17" t="str">
        <v/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/>
      </c>
      <c r="DV17" t="str">
        <v/>
      </c>
    </row>
    <row r="18" spans="1:126" ht="30" x14ac:dyDescent="0.25">
      <c r="A18" s="4" t="s">
        <v>177</v>
      </c>
      <c r="B18" s="45" t="str">
        <f>INDEX(listaRiesgos[],MATCH(listaOportunidades[[#This Row],[ID]],listaRiesgos[ID],0),2)</f>
        <v>Gestor de contraseñas podría ser ineficiente para  el registro de clientes</v>
      </c>
      <c r="C18" s="61" t="str">
        <f>INDEX(matriz[],MATCH(listaOportunidades[[#This Row],[ID]],matriz[ID],0),3)</f>
        <v>Media</v>
      </c>
      <c r="D18" s="61" t="str">
        <f>INDEX(matriz[],MATCH(listaOportunidades[[#This Row],[ID]],matriz[ID],0),5)</f>
        <v>-</v>
      </c>
      <c r="E18" s="61" t="str">
        <f>INDEX(matriz[],MATCH(listaOportunidades[[#This Row],[ID]],matriz[ID],0),6)</f>
        <v>-</v>
      </c>
      <c r="F18" s="62" t="str">
        <f>INDEX(matriz[],MATCH(listaOportunidades[[#This Row],[ID]],matriz[ID],0),7)</f>
        <v>-</v>
      </c>
      <c r="G18" s="62" t="str">
        <f>INDEX(matriz[],MATCH(listaOportunidades[[#This Row],[ID]],matriz[ID],0),8)</f>
        <v>Moderado</v>
      </c>
      <c r="H18" s="67">
        <f>INDEX(matriz[],MATCH(listaOportunidades[[#This Row],[ID]],matriz[ID],0),17)</f>
        <v>0.05</v>
      </c>
      <c r="I18" s="63" t="str">
        <f>INDEX(matriz[],MATCH(listaOportunidades[[#This Row],[ID]],matriz[ID],0),18)</f>
        <v>Baja</v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</row>
    <row r="19" spans="1:126" ht="24" x14ac:dyDescent="0.25">
      <c r="A19" s="4" t="s">
        <v>193</v>
      </c>
      <c r="B19" s="45" t="str">
        <f>INDEX(listaRiesgos[],MATCH(listaOportunidades[[#This Row],[ID]],listaRiesgos[ID],0),2)</f>
        <v>Personal de TI podría tener conocimientos limitados sobre sharepoint</v>
      </c>
      <c r="C19" s="61" t="str">
        <f>INDEX(matriz[],MATCH(listaOportunidades[[#This Row],[ID]],matriz[ID],0),3)</f>
        <v>Media</v>
      </c>
      <c r="D19" s="61" t="str">
        <f>INDEX(matriz[],MATCH(listaOportunidades[[#This Row],[ID]],matriz[ID],0),5)</f>
        <v>-</v>
      </c>
      <c r="E19" s="61" t="str">
        <f>INDEX(matriz[],MATCH(listaOportunidades[[#This Row],[ID]],matriz[ID],0),6)</f>
        <v>Muy bajo</v>
      </c>
      <c r="F19" s="62" t="str">
        <f>INDEX(matriz[],MATCH(listaOportunidades[[#This Row],[ID]],matriz[ID],0),7)</f>
        <v>Bajo</v>
      </c>
      <c r="G19" s="62" t="str">
        <f>INDEX(matriz[],MATCH(listaOportunidades[[#This Row],[ID]],matriz[ID],0),8)</f>
        <v>-</v>
      </c>
      <c r="H19" s="67">
        <f>INDEX(matriz[],MATCH(listaOportunidades[[#This Row],[ID]],matriz[ID],0),17)</f>
        <v>0.05</v>
      </c>
      <c r="I19" s="63" t="str">
        <f>INDEX(matriz[],MATCH(listaOportunidades[[#This Row],[ID]],matriz[ID],0),18)</f>
        <v>Baja</v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</row>
    <row r="20" spans="1:126" ht="24" x14ac:dyDescent="0.25">
      <c r="A20" s="4" t="s">
        <v>226</v>
      </c>
      <c r="B20" s="45" t="str">
        <f>INDEX(listaRiesgos[],MATCH(listaOportunidades[[#This Row],[ID]],listaRiesgos[ID],0),2)</f>
        <v>Contenidos podrían visualizarse incorrectamente en los navegadores indicados</v>
      </c>
      <c r="C20" s="61" t="str">
        <f>INDEX(matriz[],MATCH(listaOportunidades[[#This Row],[ID]],matriz[ID],0),3)</f>
        <v>Alta</v>
      </c>
      <c r="D20" s="61" t="str">
        <f>INDEX(matriz[],MATCH(listaOportunidades[[#This Row],[ID]],matriz[ID],0),5)</f>
        <v>-</v>
      </c>
      <c r="E20" s="61" t="str">
        <f>INDEX(matriz[],MATCH(listaOportunidades[[#This Row],[ID]],matriz[ID],0),6)</f>
        <v>-</v>
      </c>
      <c r="F20" s="62" t="str">
        <f>INDEX(matriz[],MATCH(listaOportunidades[[#This Row],[ID]],matriz[ID],0),7)</f>
        <v>-</v>
      </c>
      <c r="G20" s="62" t="str">
        <f>INDEX(matriz[],MATCH(listaOportunidades[[#This Row],[ID]],matriz[ID],0),8)</f>
        <v>Bajo</v>
      </c>
      <c r="H20" s="67">
        <f>INDEX(matriz[],MATCH(listaOportunidades[[#This Row],[ID]],matriz[ID],0),17)</f>
        <v>0.04</v>
      </c>
      <c r="I20" s="63" t="str">
        <f>INDEX(matriz[],MATCH(listaOportunidades[[#This Row],[ID]],matriz[ID],0),18)</f>
        <v>Baja</v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/>
      </c>
      <c r="CU20" t="str">
        <v/>
      </c>
      <c r="CV20" t="str">
        <v/>
      </c>
      <c r="CW20" t="str">
        <v/>
      </c>
      <c r="CX20" t="str">
        <v/>
      </c>
      <c r="CY20" t="str">
        <v/>
      </c>
      <c r="CZ20" t="str">
        <v/>
      </c>
      <c r="DA20" t="str">
        <v/>
      </c>
      <c r="DB20" t="str">
        <v/>
      </c>
      <c r="DC20" t="str">
        <v/>
      </c>
      <c r="DD20" t="str">
        <v/>
      </c>
      <c r="DE20" t="str">
        <v/>
      </c>
      <c r="DF20" t="str">
        <v/>
      </c>
      <c r="DG20" t="str">
        <v/>
      </c>
      <c r="DH20" t="str">
        <v/>
      </c>
      <c r="DI20" t="str">
        <v/>
      </c>
      <c r="DJ20" t="str">
        <v/>
      </c>
      <c r="DK20" t="str">
        <v/>
      </c>
      <c r="DL20" t="str">
        <v/>
      </c>
      <c r="DM20" t="str">
        <v/>
      </c>
      <c r="DN20" t="str">
        <v/>
      </c>
      <c r="DO20" t="str">
        <v/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/>
      </c>
      <c r="DV20" t="str">
        <v/>
      </c>
    </row>
    <row r="21" spans="1:126" x14ac:dyDescent="0.25">
      <c r="A21" s="4" t="s">
        <v>160</v>
      </c>
      <c r="B21" s="45" t="str">
        <f>INDEX(listaRiesgos[],MATCH(listaOportunidades[[#This Row],[ID]],listaRiesgos[ID],0),2)</f>
        <v>Administración de usuarios podría ser confusa</v>
      </c>
      <c r="C21" s="61" t="str">
        <f>INDEX(matriz[],MATCH(listaOportunidades[[#This Row],[ID]],matriz[ID],0),3)</f>
        <v>Media</v>
      </c>
      <c r="D21" s="61" t="str">
        <f>INDEX(matriz[],MATCH(listaOportunidades[[#This Row],[ID]],matriz[ID],0),5)</f>
        <v>-</v>
      </c>
      <c r="E21" s="61" t="str">
        <f>INDEX(matriz[],MATCH(listaOportunidades[[#This Row],[ID]],matriz[ID],0),6)</f>
        <v>-</v>
      </c>
      <c r="F21" s="62" t="str">
        <f>INDEX(matriz[],MATCH(listaOportunidades[[#This Row],[ID]],matriz[ID],0),7)</f>
        <v>-</v>
      </c>
      <c r="G21" s="62" t="str">
        <f>INDEX(matriz[],MATCH(listaOportunidades[[#This Row],[ID]],matriz[ID],0),8)</f>
        <v>Muy bajo</v>
      </c>
      <c r="H21" s="67">
        <f>INDEX(matriz[],MATCH(listaOportunidades[[#This Row],[ID]],matriz[ID],0),17)</f>
        <v>0.01</v>
      </c>
      <c r="I21" s="63" t="str">
        <f>INDEX(matriz[],MATCH(listaOportunidades[[#This Row],[ID]],matriz[ID],0),18)</f>
        <v>Baja</v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/>
      </c>
      <c r="CU21" t="str">
        <v/>
      </c>
      <c r="CV21" t="str">
        <v/>
      </c>
      <c r="CW21" t="str">
        <v/>
      </c>
      <c r="CX21" t="str">
        <v/>
      </c>
      <c r="CY21" t="str">
        <v/>
      </c>
      <c r="CZ21" t="str">
        <v/>
      </c>
      <c r="DA21" t="str">
        <v/>
      </c>
      <c r="DB21" t="str">
        <v/>
      </c>
      <c r="DC21" t="str">
        <v/>
      </c>
      <c r="DD21" t="str">
        <v/>
      </c>
      <c r="DE21" t="str">
        <v/>
      </c>
      <c r="DF21" t="str">
        <v/>
      </c>
      <c r="DG21" t="str">
        <v/>
      </c>
      <c r="DH21" t="str">
        <v/>
      </c>
      <c r="DI21" t="str">
        <v/>
      </c>
      <c r="DJ21" t="str">
        <v/>
      </c>
      <c r="DK21" t="str">
        <v/>
      </c>
      <c r="DL21" t="str">
        <v/>
      </c>
      <c r="DM21" t="str">
        <v/>
      </c>
      <c r="DN21" t="str">
        <v/>
      </c>
      <c r="DO21" t="str">
        <v/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/>
      </c>
      <c r="DV21" t="str">
        <v/>
      </c>
    </row>
    <row r="22" spans="1:126" x14ac:dyDescent="0.25"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/>
      </c>
      <c r="CU22" t="str">
        <v/>
      </c>
      <c r="CV22" t="str">
        <v/>
      </c>
      <c r="CW22" t="str">
        <v/>
      </c>
      <c r="CX22" t="str">
        <v/>
      </c>
      <c r="CY22" t="str">
        <v/>
      </c>
      <c r="CZ22" t="str">
        <v/>
      </c>
      <c r="DA22" t="str">
        <v/>
      </c>
      <c r="DB22" t="str">
        <v/>
      </c>
      <c r="DC22" t="str">
        <v/>
      </c>
      <c r="DD22" t="str">
        <v/>
      </c>
      <c r="DE22" t="str">
        <v/>
      </c>
      <c r="DF22" t="str">
        <v/>
      </c>
      <c r="DG22" t="str">
        <v/>
      </c>
      <c r="DH22" t="str">
        <v/>
      </c>
      <c r="DI22" t="str">
        <v/>
      </c>
      <c r="DJ22" t="str">
        <v/>
      </c>
      <c r="DK22" t="str">
        <v/>
      </c>
      <c r="DL22" t="str">
        <v/>
      </c>
      <c r="DM22" t="str">
        <v/>
      </c>
      <c r="DN22" t="str">
        <v/>
      </c>
      <c r="DO22" t="str">
        <v/>
      </c>
      <c r="DP22" t="str">
        <v/>
      </c>
      <c r="DQ22" t="str">
        <v/>
      </c>
      <c r="DR22" t="str">
        <v/>
      </c>
      <c r="DS22" t="str">
        <v/>
      </c>
      <c r="DT22" t="str">
        <v/>
      </c>
      <c r="DU22" t="str">
        <v/>
      </c>
      <c r="DV22" t="str">
        <v/>
      </c>
    </row>
    <row r="23" spans="1:126" x14ac:dyDescent="0.25"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/>
      </c>
      <c r="CL23" t="str">
        <v/>
      </c>
      <c r="CM23" t="str">
        <v/>
      </c>
      <c r="CN23" t="str">
        <v/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/>
      </c>
      <c r="CU23" t="str">
        <v/>
      </c>
      <c r="CV23" t="str">
        <v/>
      </c>
      <c r="CW23" t="str">
        <v/>
      </c>
      <c r="CX23" t="str">
        <v/>
      </c>
      <c r="CY23" t="str">
        <v/>
      </c>
      <c r="CZ23" t="str">
        <v/>
      </c>
      <c r="DA23" t="str">
        <v/>
      </c>
      <c r="DB23" t="str">
        <v/>
      </c>
      <c r="DC23" t="str">
        <v/>
      </c>
      <c r="DD23" t="str">
        <v/>
      </c>
      <c r="DE23" t="str">
        <v/>
      </c>
      <c r="DF23" t="str">
        <v/>
      </c>
      <c r="DG23" t="str">
        <v/>
      </c>
      <c r="DH23" t="str">
        <v/>
      </c>
      <c r="DI23" t="str">
        <v/>
      </c>
      <c r="DJ23" t="str">
        <v/>
      </c>
      <c r="DK23" t="str">
        <v/>
      </c>
      <c r="DL23" t="str">
        <v/>
      </c>
      <c r="DM23" t="str">
        <v/>
      </c>
      <c r="DN23" t="str">
        <v/>
      </c>
      <c r="DO23" t="str">
        <v/>
      </c>
      <c r="DP23" t="str">
        <v/>
      </c>
      <c r="DQ23" t="str">
        <v/>
      </c>
      <c r="DR23" t="str">
        <v/>
      </c>
      <c r="DS23" t="str">
        <v/>
      </c>
      <c r="DT23" t="str">
        <v/>
      </c>
      <c r="DU23" t="str">
        <v/>
      </c>
      <c r="DV23" t="str">
        <v/>
      </c>
    </row>
    <row r="24" spans="1:126" x14ac:dyDescent="0.25"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</row>
    <row r="25" spans="1:126" x14ac:dyDescent="0.25"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</row>
    <row r="26" spans="1:126" x14ac:dyDescent="0.25"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/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/>
      </c>
      <c r="CU26" t="str">
        <v/>
      </c>
      <c r="CV26" t="str">
        <v/>
      </c>
      <c r="CW26" t="str">
        <v/>
      </c>
      <c r="CX26" t="str">
        <v/>
      </c>
      <c r="CY26" t="str">
        <v/>
      </c>
      <c r="CZ26" t="str">
        <v/>
      </c>
      <c r="DA26" t="str">
        <v/>
      </c>
      <c r="DB26" t="str">
        <v/>
      </c>
      <c r="DC26" t="str">
        <v/>
      </c>
      <c r="DD26" t="str">
        <v/>
      </c>
      <c r="DE26" t="str">
        <v/>
      </c>
      <c r="DF26" t="str">
        <v/>
      </c>
      <c r="DG26" t="str">
        <v/>
      </c>
      <c r="DH26" t="str">
        <v/>
      </c>
      <c r="DI26" t="str">
        <v/>
      </c>
      <c r="DJ26" t="str">
        <v/>
      </c>
      <c r="DK26" t="str">
        <v/>
      </c>
      <c r="DL26" t="str">
        <v/>
      </c>
      <c r="DM26" t="str">
        <v/>
      </c>
      <c r="DN26" t="str">
        <v/>
      </c>
      <c r="DO26" t="str">
        <v/>
      </c>
      <c r="DP26" t="str">
        <v/>
      </c>
      <c r="DQ26" t="str">
        <v/>
      </c>
      <c r="DR26" t="str">
        <v/>
      </c>
      <c r="DS26" t="str">
        <v/>
      </c>
      <c r="DT26" t="str">
        <v/>
      </c>
      <c r="DU26" t="str">
        <v/>
      </c>
      <c r="DV26" t="str">
        <v/>
      </c>
    </row>
    <row r="27" spans="1:126" x14ac:dyDescent="0.25">
      <c r="AA27" t="str">
        <f>CONCATENATE(
IF(ISBLANK(AA$6),"",AA$6&amp;" "),
IF(ISBLANK(AA$7),"",AA$7&amp;" "),
IF(ISBLANK(AA$8),"",AA$8&amp;" "),
IF(ISBLANK(AA$9),"",AA$9&amp;" "),
IF(ISBLANK(AA$10),"",AA$10&amp;" "),
IF(ISBLANK(AA$11),"",AA$11&amp;" "),
IF(ISBLANK(AA$12),"",AA$12&amp;" "),
IF(ISBLANK(AA$13),"",AA$13&amp;" "),
IF(ISBLANK(AA$14),"",AA$14&amp;" "),
IF(ISBLANK(AA$15),"",AA$15&amp;" "),
IF(ISBLANK(AA$16),"",AA$16&amp;" "),
IF(ISBLANK(AA$17),"",AA$17&amp;" "),
IF(ISBLANK(AA$18),"",AA$18&amp;" "),
IF(ISBLANK(AA$19),"",AA$19&amp;" "),
IF(ISBLANK(AA$120),"",AA$20&amp;" "),
IF(ISBLANK(AA$21),"",AA$21&amp;" "),
IF(ISBLANK(AA$22),"",AA$22&amp;" "),
IF(ISBLANK(AA$23),"",AA$23&amp;" "),
IF(ISBLANK(AA$24),"",AA$24&amp;" "),
IF(ISBLANK(AA$25),"",AA$25&amp;" "),
IF(ISBLANK(AA$26),"",AA$26&amp;" "),
)</f>
        <v xml:space="preserve">VS-R16                    </v>
      </c>
      <c r="AB27" t="str">
        <f t="shared" ref="AB27:CM27" si="2">CONCATENATE(
IF(ISBLANK(AB$6),"",AB$6&amp;" "),
IF(ISBLANK(AB$7),"",AB$7&amp;" "),
IF(ISBLANK(AB$8),"",AB$8&amp;" "),
IF(ISBLANK(AB$9),"",AB$9&amp;" "),
IF(ISBLANK(AB$10),"",AB$10&amp;" "),
IF(ISBLANK(AB$11),"",AB$11&amp;" "),
IF(ISBLANK(AB$12),"",AB$12&amp;" "),
IF(ISBLANK(AB$13),"",AB$13&amp;" "),
IF(ISBLANK(AB$14),"",AB$14&amp;" "),
IF(ISBLANK(AB$15),"",AB$15&amp;" "),
IF(ISBLANK(AB$16),"",AB$16&amp;" "),
IF(ISBLANK(AB$17),"",AB$17&amp;" "),
IF(ISBLANK(AB$18),"",AB$18&amp;" "),
IF(ISBLANK(AB$19),"",AB$19&amp;" "),
IF(ISBLANK(AB$120),"",AB$20&amp;" "),
IF(ISBLANK(AB$21),"",AB$21&amp;" "),
IF(ISBLANK(AB$22),"",AB$22&amp;" "),
IF(ISBLANK(AB$23),"",AB$23&amp;" "),
IF(ISBLANK(AB$24),"",AB$24&amp;" "),
IF(ISBLANK(AB$25),"",AB$25&amp;" "),
IF(ISBLANK(AB$26),"",AB$26&amp;" "),
)</f>
        <v xml:space="preserve">                    </v>
      </c>
      <c r="AC27" t="str">
        <f t="shared" si="2"/>
        <v xml:space="preserve">                    </v>
      </c>
      <c r="AD27" t="str">
        <f t="shared" si="2"/>
        <v xml:space="preserve">VS-R34                    </v>
      </c>
      <c r="AE27" t="str">
        <f t="shared" si="2"/>
        <v xml:space="preserve">VS-R21 VS-R25                   </v>
      </c>
      <c r="AF27" t="str">
        <f t="shared" si="2"/>
        <v xml:space="preserve">                    </v>
      </c>
      <c r="AG27" t="str">
        <f t="shared" si="2"/>
        <v xml:space="preserve">VS-R24                    </v>
      </c>
      <c r="AH27" t="str">
        <f t="shared" si="2"/>
        <v xml:space="preserve">VS-R11                    </v>
      </c>
      <c r="AI27" t="str">
        <f t="shared" si="2"/>
        <v xml:space="preserve">VS-R23                    </v>
      </c>
      <c r="AJ27" t="str">
        <f t="shared" si="2"/>
        <v xml:space="preserve">VS-R12                    </v>
      </c>
      <c r="AK27" t="str">
        <f t="shared" si="2"/>
        <v xml:space="preserve">VS-R37                    </v>
      </c>
      <c r="AL27" t="str">
        <f t="shared" si="2"/>
        <v xml:space="preserve">                    </v>
      </c>
      <c r="AM27" t="str">
        <f t="shared" si="2"/>
        <v xml:space="preserve">VS-R10                    </v>
      </c>
      <c r="AN27" t="str">
        <f t="shared" si="2"/>
        <v xml:space="preserve">VS-R05                    </v>
      </c>
      <c r="AO27" t="str">
        <f t="shared" si="2"/>
        <v xml:space="preserve">VS-R08                    </v>
      </c>
      <c r="AP27" t="str">
        <f t="shared" si="2"/>
        <v xml:space="preserve">                    </v>
      </c>
      <c r="AQ27" t="str">
        <f t="shared" si="2"/>
        <v xml:space="preserve">                    </v>
      </c>
      <c r="AR27" t="str">
        <f t="shared" si="2"/>
        <v xml:space="preserve">VS-R19                    </v>
      </c>
      <c r="AS27" t="str">
        <f t="shared" si="2"/>
        <v xml:space="preserve">                    </v>
      </c>
      <c r="AT27" t="str">
        <f t="shared" si="2"/>
        <v xml:space="preserve">                    </v>
      </c>
      <c r="AU27" t="str">
        <f t="shared" si="2"/>
        <v xml:space="preserve">                    </v>
      </c>
      <c r="AV27" t="str">
        <f t="shared" si="2"/>
        <v xml:space="preserve">                    </v>
      </c>
      <c r="AW27" t="str">
        <f t="shared" si="2"/>
        <v xml:space="preserve">VS-R36                    </v>
      </c>
      <c r="AX27" t="str">
        <f t="shared" si="2"/>
        <v xml:space="preserve">                    </v>
      </c>
      <c r="AY27" t="str">
        <f t="shared" si="2"/>
        <v xml:space="preserve">                    </v>
      </c>
      <c r="AZ27" t="str">
        <f t="shared" si="2"/>
        <v xml:space="preserve">                    </v>
      </c>
      <c r="BA27" t="str">
        <f t="shared" si="2"/>
        <v xml:space="preserve">                    </v>
      </c>
      <c r="BB27" t="str">
        <f t="shared" si="2"/>
        <v xml:space="preserve">VS-R07                    </v>
      </c>
      <c r="BC27" t="str">
        <f t="shared" si="2"/>
        <v xml:space="preserve">VS-R35                    </v>
      </c>
      <c r="BD27" t="str">
        <f t="shared" si="2"/>
        <v xml:space="preserve">                    </v>
      </c>
      <c r="BE27" t="str">
        <f t="shared" si="2"/>
        <v xml:space="preserve">                    </v>
      </c>
      <c r="BF27" t="str">
        <f t="shared" si="2"/>
        <v xml:space="preserve">                    </v>
      </c>
      <c r="BG27" t="str">
        <f t="shared" si="2"/>
        <v xml:space="preserve">                    </v>
      </c>
      <c r="BH27" t="str">
        <f t="shared" si="2"/>
        <v xml:space="preserve">                    </v>
      </c>
      <c r="BI27" t="str">
        <f t="shared" si="2"/>
        <v xml:space="preserve">                    </v>
      </c>
      <c r="BJ27" t="str">
        <f t="shared" si="2"/>
        <v xml:space="preserve">                    </v>
      </c>
      <c r="BK27" t="str">
        <f t="shared" si="2"/>
        <v xml:space="preserve">                    </v>
      </c>
      <c r="BL27" t="str">
        <f t="shared" si="2"/>
        <v xml:space="preserve">                    </v>
      </c>
      <c r="BM27" t="str">
        <f t="shared" si="2"/>
        <v xml:space="preserve">                    </v>
      </c>
      <c r="BN27" t="str">
        <f t="shared" si="2"/>
        <v xml:space="preserve">                    </v>
      </c>
      <c r="BO27" t="str">
        <f t="shared" si="2"/>
        <v xml:space="preserve">                    </v>
      </c>
      <c r="BP27" t="str">
        <f t="shared" si="2"/>
        <v xml:space="preserve">                    </v>
      </c>
      <c r="BQ27" t="str">
        <f t="shared" si="2"/>
        <v xml:space="preserve">                    </v>
      </c>
      <c r="BR27" t="str">
        <f t="shared" si="2"/>
        <v xml:space="preserve">                    </v>
      </c>
      <c r="BS27" t="str">
        <f t="shared" si="2"/>
        <v xml:space="preserve">                    </v>
      </c>
      <c r="BT27" t="str">
        <f t="shared" si="2"/>
        <v xml:space="preserve">                    </v>
      </c>
      <c r="BU27" t="str">
        <f t="shared" si="2"/>
        <v xml:space="preserve">                    </v>
      </c>
      <c r="BV27" t="str">
        <f t="shared" si="2"/>
        <v xml:space="preserve">                    </v>
      </c>
      <c r="BW27" t="str">
        <f t="shared" si="2"/>
        <v xml:space="preserve">                    </v>
      </c>
      <c r="BX27" t="str">
        <f t="shared" si="2"/>
        <v xml:space="preserve">                    </v>
      </c>
      <c r="BY27" t="str">
        <f t="shared" si="2"/>
        <v xml:space="preserve">                    </v>
      </c>
      <c r="BZ27" t="str">
        <f t="shared" si="2"/>
        <v xml:space="preserve">                    </v>
      </c>
      <c r="CA27" t="str">
        <f t="shared" si="2"/>
        <v xml:space="preserve">                    </v>
      </c>
      <c r="CB27" t="str">
        <f t="shared" si="2"/>
        <v xml:space="preserve">                    </v>
      </c>
      <c r="CC27" t="str">
        <f t="shared" si="2"/>
        <v xml:space="preserve">                    </v>
      </c>
      <c r="CD27" t="str">
        <f t="shared" si="2"/>
        <v xml:space="preserve">                    </v>
      </c>
      <c r="CE27" t="str">
        <f t="shared" si="2"/>
        <v xml:space="preserve">                    </v>
      </c>
      <c r="CF27" t="str">
        <f t="shared" si="2"/>
        <v xml:space="preserve">                    </v>
      </c>
      <c r="CG27" t="str">
        <f t="shared" si="2"/>
        <v xml:space="preserve">                    </v>
      </c>
      <c r="CH27" t="str">
        <f t="shared" si="2"/>
        <v xml:space="preserve">                    </v>
      </c>
      <c r="CI27" t="str">
        <f t="shared" si="2"/>
        <v xml:space="preserve">                    </v>
      </c>
      <c r="CJ27" t="str">
        <f t="shared" si="2"/>
        <v xml:space="preserve">                    </v>
      </c>
      <c r="CK27" t="str">
        <f t="shared" si="2"/>
        <v xml:space="preserve">                    </v>
      </c>
      <c r="CL27" t="str">
        <f t="shared" si="2"/>
        <v xml:space="preserve">                    </v>
      </c>
      <c r="CM27" t="str">
        <f t="shared" si="2"/>
        <v xml:space="preserve">                    </v>
      </c>
      <c r="CN27" t="str">
        <f t="shared" ref="CN27:DV27" si="3">CONCATENATE(
IF(ISBLANK(CN$6),"",CN$6&amp;" "),
IF(ISBLANK(CN$7),"",CN$7&amp;" "),
IF(ISBLANK(CN$8),"",CN$8&amp;" "),
IF(ISBLANK(CN$9),"",CN$9&amp;" "),
IF(ISBLANK(CN$10),"",CN$10&amp;" "),
IF(ISBLANK(CN$11),"",CN$11&amp;" "),
IF(ISBLANK(CN$12),"",CN$12&amp;" "),
IF(ISBLANK(CN$13),"",CN$13&amp;" "),
IF(ISBLANK(CN$14),"",CN$14&amp;" "),
IF(ISBLANK(CN$15),"",CN$15&amp;" "),
IF(ISBLANK(CN$16),"",CN$16&amp;" "),
IF(ISBLANK(CN$17),"",CN$17&amp;" "),
IF(ISBLANK(CN$18),"",CN$18&amp;" "),
IF(ISBLANK(CN$19),"",CN$19&amp;" "),
IF(ISBLANK(CN$120),"",CN$20&amp;" "),
IF(ISBLANK(CN$21),"",CN$21&amp;" "),
IF(ISBLANK(CN$22),"",CN$22&amp;" "),
IF(ISBLANK(CN$23),"",CN$23&amp;" "),
IF(ISBLANK(CN$24),"",CN$24&amp;" "),
IF(ISBLANK(CN$25),"",CN$25&amp;" "),
IF(ISBLANK(CN$26),"",CN$26&amp;" "),
)</f>
        <v xml:space="preserve">                    </v>
      </c>
      <c r="CO27" t="str">
        <f t="shared" si="3"/>
        <v xml:space="preserve">                    </v>
      </c>
      <c r="CP27" t="str">
        <f t="shared" si="3"/>
        <v xml:space="preserve">                    </v>
      </c>
      <c r="CQ27" t="str">
        <f t="shared" si="3"/>
        <v xml:space="preserve">                    </v>
      </c>
      <c r="CR27" t="str">
        <f t="shared" si="3"/>
        <v xml:space="preserve">                    </v>
      </c>
      <c r="CS27" t="str">
        <f t="shared" si="3"/>
        <v xml:space="preserve">                    </v>
      </c>
      <c r="CT27" t="str">
        <f t="shared" si="3"/>
        <v xml:space="preserve">                    </v>
      </c>
      <c r="CU27" t="str">
        <f t="shared" si="3"/>
        <v xml:space="preserve">                    </v>
      </c>
      <c r="CV27" t="str">
        <f t="shared" si="3"/>
        <v xml:space="preserve">                    </v>
      </c>
      <c r="CW27" t="str">
        <f t="shared" si="3"/>
        <v xml:space="preserve">                    </v>
      </c>
      <c r="CX27" t="str">
        <f t="shared" si="3"/>
        <v xml:space="preserve">                    </v>
      </c>
      <c r="CY27" t="str">
        <f t="shared" si="3"/>
        <v xml:space="preserve">                    </v>
      </c>
      <c r="CZ27" t="str">
        <f t="shared" si="3"/>
        <v xml:space="preserve">                    </v>
      </c>
      <c r="DA27" t="str">
        <f t="shared" si="3"/>
        <v xml:space="preserve">                    </v>
      </c>
      <c r="DB27" t="str">
        <f t="shared" si="3"/>
        <v xml:space="preserve">                    </v>
      </c>
      <c r="DC27" t="str">
        <f t="shared" si="3"/>
        <v xml:space="preserve">                    </v>
      </c>
      <c r="DD27" t="str">
        <f t="shared" si="3"/>
        <v xml:space="preserve">                    </v>
      </c>
      <c r="DE27" t="str">
        <f t="shared" si="3"/>
        <v xml:space="preserve">                    </v>
      </c>
      <c r="DF27" t="str">
        <f t="shared" si="3"/>
        <v xml:space="preserve">                    </v>
      </c>
      <c r="DG27" t="str">
        <f t="shared" si="3"/>
        <v xml:space="preserve">                    </v>
      </c>
      <c r="DH27" t="str">
        <f t="shared" si="3"/>
        <v xml:space="preserve">                    </v>
      </c>
      <c r="DI27" t="str">
        <f t="shared" si="3"/>
        <v xml:space="preserve">                    </v>
      </c>
      <c r="DJ27" t="str">
        <f t="shared" si="3"/>
        <v xml:space="preserve">                    </v>
      </c>
      <c r="DK27" t="str">
        <f t="shared" si="3"/>
        <v xml:space="preserve">                    </v>
      </c>
      <c r="DL27" t="str">
        <f t="shared" si="3"/>
        <v xml:space="preserve">                    </v>
      </c>
      <c r="DM27" t="str">
        <f t="shared" si="3"/>
        <v xml:space="preserve">                    </v>
      </c>
      <c r="DN27" t="str">
        <f t="shared" si="3"/>
        <v xml:space="preserve">                    </v>
      </c>
      <c r="DO27" t="str">
        <f t="shared" si="3"/>
        <v xml:space="preserve">                    </v>
      </c>
      <c r="DP27" t="str">
        <f t="shared" si="3"/>
        <v xml:space="preserve">                    </v>
      </c>
      <c r="DQ27" t="str">
        <f t="shared" si="3"/>
        <v xml:space="preserve">                    </v>
      </c>
      <c r="DR27" t="str">
        <f t="shared" si="3"/>
        <v xml:space="preserve">                    </v>
      </c>
      <c r="DS27" t="str">
        <f t="shared" si="3"/>
        <v xml:space="preserve">                    </v>
      </c>
      <c r="DT27" t="str">
        <f t="shared" si="3"/>
        <v xml:space="preserve">                    </v>
      </c>
      <c r="DU27" t="str">
        <f t="shared" si="3"/>
        <v xml:space="preserve">                    </v>
      </c>
      <c r="DV27" t="str">
        <f t="shared" si="3"/>
        <v xml:space="preserve">                    </v>
      </c>
    </row>
    <row r="30" spans="1:126" x14ac:dyDescent="0.25">
      <c r="AA30" t="s">
        <v>67</v>
      </c>
      <c r="AB30" t="s">
        <v>68</v>
      </c>
    </row>
    <row r="31" spans="1:126" x14ac:dyDescent="0.25">
      <c r="AA31" s="33">
        <v>0.01</v>
      </c>
      <c r="AB31" t="str">
        <f>AA27</f>
        <v xml:space="preserve">VS-R16                    </v>
      </c>
    </row>
    <row r="32" spans="1:126" x14ac:dyDescent="0.25">
      <c r="AA32" s="33">
        <v>0.02</v>
      </c>
      <c r="AB32" t="str">
        <f>AB27</f>
        <v xml:space="preserve">                    </v>
      </c>
    </row>
    <row r="33" spans="27:28" x14ac:dyDescent="0.25">
      <c r="AA33" s="33">
        <v>0.03</v>
      </c>
      <c r="AB33" t="str">
        <f>AC27</f>
        <v xml:space="preserve">                    </v>
      </c>
    </row>
    <row r="34" spans="27:28" x14ac:dyDescent="0.25">
      <c r="AA34" s="33">
        <v>0.04</v>
      </c>
      <c r="AB34" t="str">
        <f>AD27</f>
        <v xml:space="preserve">VS-R34                    </v>
      </c>
    </row>
    <row r="35" spans="27:28" x14ac:dyDescent="0.25">
      <c r="AA35" s="33">
        <v>0.05</v>
      </c>
      <c r="AB35" t="str">
        <f>AE27</f>
        <v xml:space="preserve">VS-R21 VS-R25                   </v>
      </c>
    </row>
    <row r="36" spans="27:28" x14ac:dyDescent="0.25">
      <c r="AA36" s="33">
        <v>0.06</v>
      </c>
      <c r="AB36" t="str">
        <f>AF27</f>
        <v xml:space="preserve">                    </v>
      </c>
    </row>
    <row r="37" spans="27:28" x14ac:dyDescent="0.25">
      <c r="AA37" s="33">
        <v>7.0000000000000007E-2</v>
      </c>
      <c r="AB37" t="str">
        <f>AG27</f>
        <v xml:space="preserve">VS-R24                    </v>
      </c>
    </row>
    <row r="38" spans="27:28" x14ac:dyDescent="0.25">
      <c r="AA38" s="33">
        <v>0.08</v>
      </c>
      <c r="AB38" t="str">
        <f>AH27</f>
        <v xml:space="preserve">VS-R11                    </v>
      </c>
    </row>
    <row r="39" spans="27:28" x14ac:dyDescent="0.25">
      <c r="AA39" s="33">
        <v>0.09</v>
      </c>
      <c r="AB39" t="str">
        <f>AI27</f>
        <v xml:space="preserve">VS-R23                    </v>
      </c>
    </row>
    <row r="40" spans="27:28" x14ac:dyDescent="0.25">
      <c r="AA40" s="33">
        <v>0.1</v>
      </c>
      <c r="AB40" s="33" t="str">
        <f>CONCATENATE(
IF(ISBLANK(AJ27),"",AJ27&amp;" "),
IF(ISBLANK(AK27),"",AK27&amp;" ")
)</f>
        <v xml:space="preserve">VS-R12                     VS-R37                     </v>
      </c>
    </row>
    <row r="41" spans="27:28" x14ac:dyDescent="0.25">
      <c r="AA41" s="33">
        <v>0.12</v>
      </c>
      <c r="AB41" t="str">
        <f>CONCATENATE(
IF(ISBLANK(AL27),"",AL27&amp;" "),
IF(ISBLANK(AM27),"",AM27&amp;" ")
)</f>
        <v xml:space="preserve">                     VS-R10                     </v>
      </c>
    </row>
    <row r="42" spans="27:28" x14ac:dyDescent="0.25">
      <c r="AA42" s="33">
        <v>0.14000000000000001</v>
      </c>
      <c r="AB42" t="str">
        <f>CONCATENATE(
IF(ISBLANK(AN27),"",AN27&amp;" "),
IF(ISBLANK(AO27),"",AO27&amp;" "),
IF(ISBLANK(AP27),"",AP27&amp;" "),
IF(ISBLANK(AQ27),"",AQ27&amp;" ")
)</f>
        <v xml:space="preserve">VS-R05                     VS-R08                                                               </v>
      </c>
    </row>
    <row r="43" spans="27:28" x14ac:dyDescent="0.25">
      <c r="AA43" s="33">
        <v>0.18</v>
      </c>
      <c r="AB43" t="str">
        <f>CONCATENATE(
IF(ISBLANK(AR27),"",AR27&amp;" "),
IF(ISBLANK(AS27),"",AS27&amp;" ")
)</f>
        <v xml:space="preserve">VS-R19                                          </v>
      </c>
    </row>
    <row r="44" spans="27:28" x14ac:dyDescent="0.25">
      <c r="AA44" s="33">
        <v>0.2</v>
      </c>
      <c r="AB44" t="str">
        <f>CONCATENATE(
IF(ISBLANK(AT27),"",AT27&amp;" "),
IF(ISBLANK(AU27),"",AU27&amp;" "),
IF(ISBLANK(AV27),"",AV27&amp;" "),
IF(ISBLANK(AW27),"",AW27&amp;" ")
)</f>
        <v xml:space="preserve">                                                               VS-R36                     </v>
      </c>
    </row>
    <row r="45" spans="27:28" x14ac:dyDescent="0.25">
      <c r="AA45" s="33">
        <v>0.24</v>
      </c>
      <c r="AB45" t="str">
        <f>CONCATENATE(
IF(ISBLANK(AX27),"",AX27&amp;" "),
IF(ISBLANK(AY27),"",AY27&amp;" "),
IF(ISBLANK(AZ27),"",AZ27&amp;" "),
IF(ISBLANK(BA27),"",BA27&amp;" ")
)</f>
        <v xml:space="preserve">                                                                                    </v>
      </c>
    </row>
    <row r="46" spans="27:28" x14ac:dyDescent="0.25">
      <c r="AA46" s="33">
        <v>0.28000000000000003</v>
      </c>
      <c r="AB46" t="str">
        <f>CONCATENATE(
IF(ISBLANK(BB27),"",BB27&amp;" "),
IF(ISBLANK(BC27),"",BC27&amp;" "),
IF(ISBLANK(BD27),"",BD27&amp;" "),
IF(ISBLANK(BE27),"",BE27&amp;" "),
IF(ISBLANK(BF27),"",BF27&amp;" "),
IF(ISBLANK(BG27),"",BG27&amp;" "),
IF(ISBLANK(BH27),"",BH27&amp;" "),
IF(ISBLANK(BI27),"",BI27&amp;" ")
)</f>
        <v xml:space="preserve">VS-R07                     VS-R35                                                                                                                                                   </v>
      </c>
    </row>
    <row r="47" spans="27:28" x14ac:dyDescent="0.25">
      <c r="AA47" s="33">
        <v>0.36</v>
      </c>
      <c r="AB47" t="str">
        <f>CONCATENATE(
IF(ISBLANK(BJ27),"",BJ27&amp;" "),
IF(ISBLANK(BK27),"",BK27&amp;" "),
IF(ISBLANK(BL27),"",BL27&amp;" "),
IF(ISBLANK(BM27),"",BM27&amp;" ")
)</f>
        <v xml:space="preserve">                                                                                    </v>
      </c>
    </row>
    <row r="48" spans="27:28" x14ac:dyDescent="0.25">
      <c r="AA48" s="33">
        <v>0.4</v>
      </c>
      <c r="AB48" t="str">
        <f>CONCATENATE(
IF(ISBLANK(BN27),"",BN27&amp;" "),
IF(ISBLANK(BO27),"",BO27&amp;" "),
IF(ISBLANK(BP27),"",BP27&amp;" "),
IF(ISBLANK(BQ27),"",BQ27&amp;" "),
IF(ISBLANK(BR27),"",BR27&amp;" "),
IF(ISBLANK(BS27),"",BS27&amp;" "),
IF(ISBLANK(BT27),"",BT27&amp;" "),
IF(ISBLANK(BU27),"",BU27&amp;" "),
IF(ISBLANK(BV27),"",BV27&amp;" "),
IF(ISBLANK(BW27),"",BW27&amp;" "),
IF(ISBLANK(BX27),"",BX27&amp;" "),
IF(ISBLANK(BY27),"",BY27&amp;" "),
IF(ISBLANK(BZ27),"",BZ27&amp;" "),
IF(ISBLANK(CA27),"",CA27&amp;" "),
IF(ISBLANK(CB27),"",CB27&amp;" "),
IF(ISBLANK(CC27),"",CC27&amp;" ")
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49" spans="27:28" x14ac:dyDescent="0.25">
      <c r="AA49" s="33">
        <v>0.56000000000000005</v>
      </c>
      <c r="AB49" t="str">
        <f>CONCATENATE(
IF(ISBLANK(CD27),"",CD27&amp;" "),
IF(ISBLANK(CE27),"",CE27&amp;" "),
IF(ISBLANK(CF27),"",CF27&amp;" "),
IF(ISBLANK(CG27),"",CG27&amp;" "),
IF(ISBLANK(CH27),"",CH27&amp;" "),
IF(ISBLANK(CI27),"",CI27&amp;" "),
IF(ISBLANK(CJ27),"",CJ27&amp;" "),
IF(ISBLANK(CK27),"",CK27&amp;" "),
IF(ISBLANK(CL27),"",CL27&amp;" "),
IF(ISBLANK(CM27),"",CM27&amp;" "),
IF(ISBLANK(CN27),"",CN27&amp;" "),
IF(ISBLANK(CO27),"",CO27&amp;" "),
IF(ISBLANK(CP27),"",CP27&amp;" "),
IF(ISBLANK(CQ27),"",CQ27&amp;" "),
IF(ISBLANK(CR27),"",CR27&amp;" "),
IF(ISBLANK(CS27),"",CS27&amp;" ")
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50" spans="27:28" x14ac:dyDescent="0.25">
      <c r="AA50" s="33">
        <v>0.72</v>
      </c>
      <c r="AB50" t="str">
        <f>CONCATENATE(
IF(ISBLANK(CT27),"",CT27&amp;" "),
IF(ISBLANK(CU27),"",CU27&amp;" "),
IF(ISBLANK(CV27),"",CV27&amp;" "),
IF(ISBLANK(CW27),"",CW27&amp;" "),
IF(ISBLANK(CX27),"",CX27&amp;" "),
IF(ISBLANK(CY27),"",CY27&amp;" "),
IF(ISBLANK(CZ27),"",CZ27&amp;" "),
IF(ISBLANK(DA27),"",DA27&amp;" "),
IF(ISBLANK(DB27),"",DB27&amp;" "),
IF(ISBLANK(DC27),"",DC27&amp;" "),
IF(ISBLANK(DD27),"",DD27&amp;" "),
IF(ISBLANK(DE27),"",DE27&amp;" "),
IF(ISBLANK(DF27),"",DF27&amp;" "),
IF(ISBLANK(DG27),"",DG27&amp;" "),
IF(ISBLANK(DH27),"",DH27&amp;" "),
IF(ISBLANK(DI27),"",DI27&amp;" "),
IF(ISBLANK(DJ27),"",DJ27&amp;" "),
IF(ISBLANK(DK27),"",DK27&amp;" "),
IF(ISBLANK(DL27),"",DL27&amp;" "),
IF(ISBLANK(DM27),"",DM27&amp;" "),
IF(ISBLANK(DN27),"",DN27&amp;" "),
IF(ISBLANK(DO27),"",DO27&amp;" "),
IF(ISBLANK(DP27),"",DP27&amp;" "),
IF(ISBLANK(DQ27),"",DQ27&amp;" "),
IF(ISBLANK(DR27),"",DR27&amp;" "),
IF(ISBLANK(DS27),"",DS27&amp;" "),
IF(ISBLANK(DT27),"",DT27&amp;" "),
IF(ISBLANK(DU27),"",DU27&amp;" "),
IF(ISBLANK(DV27),"",DV27&amp;" ")
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</sheetData>
  <mergeCells count="1">
    <mergeCell ref="L4:P4"/>
  </mergeCells>
  <conditionalFormatting sqref="I6:I21">
    <cfRule type="cellIs" dxfId="33" priority="1" operator="equal">
      <formula>"Baja"</formula>
    </cfRule>
    <cfRule type="cellIs" dxfId="32" priority="2" operator="equal">
      <formula>"Moderada"</formula>
    </cfRule>
    <cfRule type="cellIs" dxfId="31" priority="3" operator="equal">
      <formula>"Alta"</formula>
    </cfRule>
    <cfRule type="cellIs" dxfId="30" priority="4" operator="equal">
      <formula>"Muy alta"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AB9E-0296-4114-B6F2-988837E46111}">
  <dimension ref="A1:C41"/>
  <sheetViews>
    <sheetView zoomScale="205" zoomScaleNormal="205" workbookViewId="0"/>
  </sheetViews>
  <sheetFormatPr baseColWidth="10" defaultColWidth="11.42578125" defaultRowHeight="15" x14ac:dyDescent="0.25"/>
  <cols>
    <col min="1" max="1" width="16.7109375" bestFit="1" customWidth="1"/>
    <col min="2" max="2" width="21.42578125" bestFit="1" customWidth="1"/>
    <col min="3" max="3" width="81.42578125" bestFit="1" customWidth="1"/>
  </cols>
  <sheetData>
    <row r="1" spans="1:3" x14ac:dyDescent="0.25">
      <c r="A1" t="s">
        <v>80</v>
      </c>
    </row>
    <row r="3" spans="1:3" ht="15.75" thickBot="1" x14ac:dyDescent="0.3">
      <c r="A3" s="38" t="s">
        <v>81</v>
      </c>
      <c r="B3" s="38" t="s">
        <v>82</v>
      </c>
      <c r="C3" s="38" t="s">
        <v>7</v>
      </c>
    </row>
    <row r="4" spans="1:3" ht="15.75" thickTop="1" x14ac:dyDescent="0.25">
      <c r="A4" s="86" t="s">
        <v>16</v>
      </c>
      <c r="B4" s="70" t="s">
        <v>28</v>
      </c>
      <c r="C4" s="71" t="s">
        <v>245</v>
      </c>
    </row>
    <row r="5" spans="1:3" x14ac:dyDescent="0.25">
      <c r="A5" s="87"/>
      <c r="B5" s="72" t="s">
        <v>105</v>
      </c>
      <c r="C5" s="73" t="s">
        <v>244</v>
      </c>
    </row>
    <row r="6" spans="1:3" x14ac:dyDescent="0.25">
      <c r="A6" s="87"/>
      <c r="B6" s="89" t="s">
        <v>83</v>
      </c>
      <c r="C6" s="73" t="s">
        <v>242</v>
      </c>
    </row>
    <row r="7" spans="1:3" x14ac:dyDescent="0.25">
      <c r="A7" s="87"/>
      <c r="B7" s="89"/>
      <c r="C7" s="73" t="s">
        <v>243</v>
      </c>
    </row>
    <row r="8" spans="1:3" x14ac:dyDescent="0.25">
      <c r="A8" s="87"/>
      <c r="B8" s="89" t="s">
        <v>26</v>
      </c>
      <c r="C8" s="73" t="s">
        <v>246</v>
      </c>
    </row>
    <row r="9" spans="1:3" x14ac:dyDescent="0.25">
      <c r="A9" s="87"/>
      <c r="B9" s="89"/>
      <c r="C9" s="73" t="s">
        <v>247</v>
      </c>
    </row>
    <row r="10" spans="1:3" ht="15.75" thickBot="1" x14ac:dyDescent="0.3">
      <c r="A10" s="88"/>
      <c r="B10" s="89"/>
      <c r="C10" s="73" t="s">
        <v>248</v>
      </c>
    </row>
    <row r="11" spans="1:3" ht="15.75" thickTop="1" x14ac:dyDescent="0.25">
      <c r="A11" s="86" t="s">
        <v>20</v>
      </c>
      <c r="B11" s="89" t="s">
        <v>156</v>
      </c>
      <c r="C11" s="73" t="s">
        <v>249</v>
      </c>
    </row>
    <row r="12" spans="1:3" x14ac:dyDescent="0.25">
      <c r="A12" s="87"/>
      <c r="B12" s="89"/>
      <c r="C12" s="73" t="s">
        <v>250</v>
      </c>
    </row>
    <row r="13" spans="1:3" x14ac:dyDescent="0.25">
      <c r="A13" s="87"/>
      <c r="B13" s="89" t="s">
        <v>27</v>
      </c>
      <c r="C13" s="73" t="s">
        <v>251</v>
      </c>
    </row>
    <row r="14" spans="1:3" x14ac:dyDescent="0.25">
      <c r="A14" s="87"/>
      <c r="B14" s="89"/>
      <c r="C14" s="73" t="s">
        <v>252</v>
      </c>
    </row>
    <row r="15" spans="1:3" x14ac:dyDescent="0.25">
      <c r="A15" s="87"/>
      <c r="B15" s="89"/>
      <c r="C15" s="73" t="s">
        <v>253</v>
      </c>
    </row>
    <row r="16" spans="1:3" x14ac:dyDescent="0.25">
      <c r="A16" s="87"/>
      <c r="B16" s="89"/>
      <c r="C16" s="73" t="s">
        <v>254</v>
      </c>
    </row>
    <row r="17" spans="1:3" x14ac:dyDescent="0.25">
      <c r="A17" s="87"/>
      <c r="B17" s="89" t="s">
        <v>147</v>
      </c>
      <c r="C17" s="73" t="s">
        <v>255</v>
      </c>
    </row>
    <row r="18" spans="1:3" x14ac:dyDescent="0.25">
      <c r="A18" s="87"/>
      <c r="B18" s="89"/>
      <c r="C18" s="73" t="s">
        <v>256</v>
      </c>
    </row>
    <row r="19" spans="1:3" x14ac:dyDescent="0.25">
      <c r="A19" s="87"/>
      <c r="B19" s="89"/>
      <c r="C19" s="73" t="s">
        <v>286</v>
      </c>
    </row>
    <row r="20" spans="1:3" x14ac:dyDescent="0.25">
      <c r="A20" s="87"/>
      <c r="B20" s="89"/>
      <c r="C20" s="73" t="s">
        <v>257</v>
      </c>
    </row>
    <row r="21" spans="1:3" x14ac:dyDescent="0.25">
      <c r="A21" s="87"/>
      <c r="B21" s="89"/>
      <c r="C21" s="73" t="s">
        <v>258</v>
      </c>
    </row>
    <row r="22" spans="1:3" x14ac:dyDescent="0.25">
      <c r="A22" s="87"/>
      <c r="B22" s="89"/>
      <c r="C22" s="73" t="s">
        <v>259</v>
      </c>
    </row>
    <row r="23" spans="1:3" x14ac:dyDescent="0.25">
      <c r="A23" s="87"/>
      <c r="B23" s="89"/>
      <c r="C23" s="73" t="s">
        <v>260</v>
      </c>
    </row>
    <row r="24" spans="1:3" x14ac:dyDescent="0.25">
      <c r="A24" s="87"/>
      <c r="B24" s="89"/>
      <c r="C24" s="73" t="s">
        <v>261</v>
      </c>
    </row>
    <row r="25" spans="1:3" x14ac:dyDescent="0.25">
      <c r="A25" s="87"/>
      <c r="B25" s="89"/>
      <c r="C25" s="73" t="s">
        <v>262</v>
      </c>
    </row>
    <row r="26" spans="1:3" x14ac:dyDescent="0.25">
      <c r="A26" s="87"/>
      <c r="B26" s="89"/>
      <c r="C26" s="73" t="s">
        <v>263</v>
      </c>
    </row>
    <row r="27" spans="1:3" x14ac:dyDescent="0.25">
      <c r="A27" s="87"/>
      <c r="B27" s="72" t="s">
        <v>21</v>
      </c>
      <c r="C27" s="73" t="s">
        <v>264</v>
      </c>
    </row>
    <row r="28" spans="1:3" x14ac:dyDescent="0.25">
      <c r="A28" s="87"/>
      <c r="B28" s="89" t="s">
        <v>30</v>
      </c>
      <c r="C28" s="73" t="s">
        <v>265</v>
      </c>
    </row>
    <row r="29" spans="1:3" x14ac:dyDescent="0.25">
      <c r="A29" s="87"/>
      <c r="B29" s="89"/>
      <c r="C29" s="73" t="s">
        <v>266</v>
      </c>
    </row>
    <row r="30" spans="1:3" x14ac:dyDescent="0.25">
      <c r="A30" s="87"/>
      <c r="B30" s="90" t="s">
        <v>25</v>
      </c>
      <c r="C30" s="73" t="s">
        <v>267</v>
      </c>
    </row>
    <row r="31" spans="1:3" ht="15.75" thickBot="1" x14ac:dyDescent="0.3">
      <c r="A31" s="88"/>
      <c r="B31" s="91"/>
      <c r="C31" s="73" t="s">
        <v>268</v>
      </c>
    </row>
    <row r="32" spans="1:3" ht="15.75" thickTop="1" x14ac:dyDescent="0.25">
      <c r="A32" s="86" t="s">
        <v>133</v>
      </c>
      <c r="B32" s="70" t="s">
        <v>143</v>
      </c>
      <c r="C32" s="73" t="s">
        <v>269</v>
      </c>
    </row>
    <row r="33" spans="1:3" x14ac:dyDescent="0.25">
      <c r="A33" s="87"/>
      <c r="B33" s="89" t="s">
        <v>176</v>
      </c>
      <c r="C33" s="73" t="s">
        <v>270</v>
      </c>
    </row>
    <row r="34" spans="1:3" x14ac:dyDescent="0.25">
      <c r="A34" s="87"/>
      <c r="B34" s="89"/>
      <c r="C34" s="73" t="s">
        <v>271</v>
      </c>
    </row>
    <row r="35" spans="1:3" x14ac:dyDescent="0.25">
      <c r="A35" s="87"/>
      <c r="B35" s="89"/>
      <c r="C35" s="73" t="s">
        <v>272</v>
      </c>
    </row>
    <row r="36" spans="1:3" x14ac:dyDescent="0.25">
      <c r="A36" s="87"/>
      <c r="B36" s="89"/>
      <c r="C36" s="73" t="s">
        <v>273</v>
      </c>
    </row>
    <row r="37" spans="1:3" x14ac:dyDescent="0.25">
      <c r="A37" s="87"/>
      <c r="B37" s="89"/>
      <c r="C37" s="73" t="s">
        <v>274</v>
      </c>
    </row>
    <row r="38" spans="1:3" x14ac:dyDescent="0.25">
      <c r="A38" s="87"/>
      <c r="B38" s="89"/>
      <c r="C38" s="73" t="s">
        <v>275</v>
      </c>
    </row>
    <row r="39" spans="1:3" x14ac:dyDescent="0.25">
      <c r="A39" s="87"/>
      <c r="B39" s="89"/>
      <c r="C39" s="73" t="s">
        <v>276</v>
      </c>
    </row>
    <row r="40" spans="1:3" ht="15.75" thickBot="1" x14ac:dyDescent="0.3">
      <c r="A40" s="88"/>
      <c r="B40" s="75" t="s">
        <v>134</v>
      </c>
      <c r="C40" s="74" t="s">
        <v>277</v>
      </c>
    </row>
    <row r="41" spans="1:3" ht="15.75" thickTop="1" x14ac:dyDescent="0.25"/>
  </sheetData>
  <mergeCells count="11">
    <mergeCell ref="A32:A40"/>
    <mergeCell ref="B33:B39"/>
    <mergeCell ref="A4:A10"/>
    <mergeCell ref="B6:B7"/>
    <mergeCell ref="B8:B10"/>
    <mergeCell ref="A11:A31"/>
    <mergeCell ref="B11:B12"/>
    <mergeCell ref="B13:B16"/>
    <mergeCell ref="B17:B26"/>
    <mergeCell ref="B28:B29"/>
    <mergeCell ref="B30:B31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3C09-EFB9-4F32-8273-636A14BFDB67}">
  <dimension ref="A2:L44"/>
  <sheetViews>
    <sheetView zoomScale="175" zoomScaleNormal="175" workbookViewId="0"/>
  </sheetViews>
  <sheetFormatPr baseColWidth="10" defaultColWidth="11.42578125" defaultRowHeight="15" x14ac:dyDescent="0.25"/>
  <cols>
    <col min="1" max="1" width="6.85546875" customWidth="1"/>
    <col min="2" max="2" width="36.85546875" customWidth="1"/>
    <col min="3" max="3" width="10.42578125" bestFit="1" customWidth="1"/>
    <col min="4" max="4" width="13" bestFit="1" customWidth="1"/>
    <col min="5" max="5" width="31.140625" customWidth="1"/>
    <col min="6" max="6" width="31.7109375" customWidth="1"/>
    <col min="7" max="7" width="26.85546875" customWidth="1"/>
    <col min="8" max="8" width="14.42578125" customWidth="1"/>
    <col min="9" max="9" width="14.85546875" customWidth="1"/>
    <col min="10" max="10" width="18.140625" customWidth="1"/>
  </cols>
  <sheetData>
    <row r="2" spans="1:12" x14ac:dyDescent="0.25">
      <c r="A2" s="20" t="s">
        <v>84</v>
      </c>
    </row>
    <row r="4" spans="1:12" x14ac:dyDescent="0.25">
      <c r="C4" t="s">
        <v>85</v>
      </c>
    </row>
    <row r="5" spans="1:12" x14ac:dyDescent="0.25">
      <c r="A5" s="39" t="s">
        <v>6</v>
      </c>
      <c r="B5" s="38" t="s">
        <v>7</v>
      </c>
      <c r="C5" s="38" t="s">
        <v>86</v>
      </c>
      <c r="D5" s="38" t="s">
        <v>52</v>
      </c>
      <c r="E5" s="38" t="s">
        <v>87</v>
      </c>
      <c r="F5" s="38" t="s">
        <v>88</v>
      </c>
      <c r="G5" s="38" t="s">
        <v>89</v>
      </c>
      <c r="H5" s="38" t="s">
        <v>90</v>
      </c>
      <c r="I5" s="38" t="s">
        <v>91</v>
      </c>
      <c r="J5" s="38" t="s">
        <v>92</v>
      </c>
      <c r="K5" s="38" t="s">
        <v>93</v>
      </c>
      <c r="L5" s="38" t="s">
        <v>94</v>
      </c>
    </row>
    <row r="6" spans="1:12" ht="30" x14ac:dyDescent="0.25">
      <c r="A6" s="4" t="s">
        <v>96</v>
      </c>
      <c r="B6" s="3" t="str">
        <f>INDEX(listaRiesgos[],MATCH(listaRespuestas[[#This Row],[ID]],listaRiesgos[ID],0),2)</f>
        <v>Los plazos de entrega de los proyectos podrían ser muy acotados</v>
      </c>
      <c r="C6" s="41">
        <f>INDEX(matriz[],MATCH(listaRespuestas[[#This Row],[ID]],matriz[ID],0),17)</f>
        <v>0.3</v>
      </c>
      <c r="D6" s="42" t="str">
        <f>INDEX(matriz[],MATCH(listaRespuestas[[#This Row],[ID]],matriz[ID],0),18)</f>
        <v>Alta</v>
      </c>
      <c r="E6" s="3"/>
      <c r="F6" s="3"/>
      <c r="G6" s="3"/>
      <c r="H6" s="3"/>
      <c r="I6" s="3"/>
      <c r="J6" s="3"/>
      <c r="K6" s="3"/>
      <c r="L6" s="3"/>
    </row>
    <row r="7" spans="1:12" ht="30" x14ac:dyDescent="0.25">
      <c r="A7" s="4" t="s">
        <v>97</v>
      </c>
      <c r="B7" s="3" t="str">
        <f>INDEX(listaRiesgos[],MATCH(listaRespuestas[[#This Row],[ID]],listaRiesgos[ID],0),2)</f>
        <v>El plan de comunicación del proyecto podría ser insuficiente/incorrecto</v>
      </c>
      <c r="C7" s="41">
        <f>INDEX(matriz[],MATCH(listaRespuestas[[#This Row],[ID]],matriz[ID],0),17)</f>
        <v>0.21</v>
      </c>
      <c r="D7" s="42" t="str">
        <f>INDEX(matriz[],MATCH(listaRespuestas[[#This Row],[ID]],matriz[ID],0),18)</f>
        <v>Alta</v>
      </c>
      <c r="E7" s="3"/>
      <c r="F7" s="3"/>
      <c r="G7" s="3"/>
      <c r="H7" s="3"/>
      <c r="I7" s="3"/>
      <c r="J7" s="3"/>
      <c r="K7" s="3"/>
      <c r="L7" s="3"/>
    </row>
    <row r="8" spans="1:12" ht="30" x14ac:dyDescent="0.25">
      <c r="A8" s="4" t="s">
        <v>98</v>
      </c>
      <c r="B8" s="3" t="str">
        <f>INDEX(listaRiesgos[],MATCH(listaRespuestas[[#This Row],[ID]],listaRiesgos[ID],0),2)</f>
        <v>Personal asignado a cada proyecto   podría ser insuficiente</v>
      </c>
      <c r="C8" s="41">
        <f>INDEX(matriz[],MATCH(listaRespuestas[[#This Row],[ID]],matriz[ID],0),17)</f>
        <v>0.5</v>
      </c>
      <c r="D8" s="42" t="str">
        <f>INDEX(matriz[],MATCH(listaRespuestas[[#This Row],[ID]],matriz[ID],0),18)</f>
        <v>Alta</v>
      </c>
      <c r="E8" s="3"/>
      <c r="F8" s="3"/>
      <c r="G8" s="3"/>
      <c r="H8" s="3"/>
      <c r="I8" s="3"/>
      <c r="J8" s="3"/>
      <c r="K8" s="3"/>
      <c r="L8" s="3"/>
    </row>
    <row r="9" spans="1:12" ht="30" x14ac:dyDescent="0.25">
      <c r="A9" s="4" t="s">
        <v>109</v>
      </c>
      <c r="B9" s="3" t="str">
        <f>INDEX(listaRiesgos[],MATCH(listaRespuestas[[#This Row],[ID]],listaRiesgos[ID],0),2)</f>
        <v>Control de cambios podría no ser gestionado adecuadamente</v>
      </c>
      <c r="C9" s="41">
        <f>INDEX(matriz[],MATCH(listaRespuestas[[#This Row],[ID]],matriz[ID],0),17)</f>
        <v>0.35</v>
      </c>
      <c r="D9" s="42" t="str">
        <f>INDEX(matriz[],MATCH(listaRespuestas[[#This Row],[ID]],matriz[ID],0),18)</f>
        <v>Alta</v>
      </c>
      <c r="E9" s="3"/>
      <c r="F9" s="3"/>
      <c r="G9" s="3"/>
      <c r="H9" s="3"/>
      <c r="I9" s="3"/>
      <c r="J9" s="3"/>
      <c r="K9" s="3"/>
      <c r="L9" s="3"/>
    </row>
    <row r="10" spans="1:12" ht="45" x14ac:dyDescent="0.25">
      <c r="A10" s="4" t="s">
        <v>113</v>
      </c>
      <c r="B10" s="3" t="str">
        <f>INDEX(listaRiesgos[],MATCH(listaRespuestas[[#This Row],[ID]],listaRiesgos[ID],0),2)</f>
        <v>Velocidad de la red corporativa podría resentirse con la implementación de las soluciones</v>
      </c>
      <c r="C10" s="41">
        <f>INDEX(matriz[],MATCH(listaRespuestas[[#This Row],[ID]],matriz[ID],0),17)</f>
        <v>0.14000000000000001</v>
      </c>
      <c r="D10" s="42" t="str">
        <f>INDEX(matriz[],MATCH(listaRespuestas[[#This Row],[ID]],matriz[ID],0),18)</f>
        <v>Moderada</v>
      </c>
      <c r="E10" s="3"/>
      <c r="F10" s="3"/>
      <c r="G10" s="3"/>
      <c r="H10" s="3"/>
      <c r="I10" s="3"/>
      <c r="J10" s="3"/>
      <c r="K10" s="3"/>
      <c r="L10" s="3"/>
    </row>
    <row r="11" spans="1:12" ht="30" x14ac:dyDescent="0.25">
      <c r="A11" s="4" t="s">
        <v>117</v>
      </c>
      <c r="B11" s="3" t="str">
        <f>INDEX(listaRiesgos[],MATCH(listaRespuestas[[#This Row],[ID]],listaRiesgos[ID],0),2)</f>
        <v>Red corporativa podría requerir nuevas implementaciones de hardware</v>
      </c>
      <c r="C11" s="41">
        <f>INDEX(matriz[],MATCH(listaRespuestas[[#This Row],[ID]],matriz[ID],0),17)</f>
        <v>0.2</v>
      </c>
      <c r="D11" s="42" t="str">
        <f>INDEX(matriz[],MATCH(listaRespuestas[[#This Row],[ID]],matriz[ID],0),18)</f>
        <v>Alta</v>
      </c>
      <c r="E11" s="3"/>
      <c r="F11" s="3"/>
      <c r="G11" s="3"/>
      <c r="H11" s="3"/>
      <c r="I11" s="3"/>
      <c r="J11" s="3"/>
      <c r="K11" s="3"/>
      <c r="L11" s="3"/>
    </row>
    <row r="12" spans="1:12" ht="30" x14ac:dyDescent="0.25">
      <c r="A12" s="4" t="s">
        <v>121</v>
      </c>
      <c r="B12" s="3" t="str">
        <f>INDEX(listaRiesgos[],MATCH(listaRespuestas[[#This Row],[ID]],listaRiesgos[ID],0),2)</f>
        <v>Seguridad de la red podría ser insuficiente</v>
      </c>
      <c r="C12" s="41">
        <f>INDEX(matriz[],MATCH(listaRespuestas[[#This Row],[ID]],matriz[ID],0),17)</f>
        <v>0.28000000000000003</v>
      </c>
      <c r="D12" s="42" t="str">
        <f>INDEX(matriz[],MATCH(listaRespuestas[[#This Row],[ID]],matriz[ID],0),18)</f>
        <v>Alta</v>
      </c>
      <c r="E12" s="3"/>
      <c r="F12" s="3"/>
      <c r="G12" s="3"/>
      <c r="H12" s="3"/>
      <c r="I12" s="3"/>
      <c r="J12" s="3"/>
      <c r="K12" s="3"/>
      <c r="L12" s="3"/>
    </row>
    <row r="13" spans="1:12" ht="30" x14ac:dyDescent="0.25">
      <c r="A13" s="4" t="s">
        <v>125</v>
      </c>
      <c r="B13" s="3" t="str">
        <f>INDEX(listaRiesgos[],MATCH(listaRespuestas[[#This Row],[ID]],listaRiesgos[ID],0),2)</f>
        <v>Personal técnico a cargo de la conectividad podría ser  insuficiente</v>
      </c>
      <c r="C13" s="41">
        <f>INDEX(matriz[],MATCH(listaRespuestas[[#This Row],[ID]],matriz[ID],0),17)</f>
        <v>0.15</v>
      </c>
      <c r="D13" s="42" t="str">
        <f>INDEX(matriz[],MATCH(listaRespuestas[[#This Row],[ID]],matriz[ID],0),18)</f>
        <v>Moderada</v>
      </c>
      <c r="E13" s="3"/>
      <c r="F13" s="3"/>
      <c r="G13" s="3"/>
      <c r="H13" s="3"/>
      <c r="I13" s="3"/>
      <c r="J13" s="3"/>
      <c r="K13" s="3"/>
      <c r="L13" s="3"/>
    </row>
    <row r="14" spans="1:12" ht="30" x14ac:dyDescent="0.25">
      <c r="A14" s="4" t="s">
        <v>129</v>
      </c>
      <c r="B14" s="3" t="str">
        <f>INDEX(listaRiesgos[],MATCH(listaRespuestas[[#This Row],[ID]],listaRiesgos[ID],0),2)</f>
        <v xml:space="preserve">Servicios del proveedor de internet podrían ser insuficientes </v>
      </c>
      <c r="C14" s="41">
        <f>INDEX(matriz[],MATCH(listaRespuestas[[#This Row],[ID]],matriz[ID],0),17)</f>
        <v>0.09</v>
      </c>
      <c r="D14" s="42" t="str">
        <f>INDEX(matriz[],MATCH(listaRespuestas[[#This Row],[ID]],matriz[ID],0),18)</f>
        <v>Moderada</v>
      </c>
      <c r="E14" s="3"/>
      <c r="F14" s="3"/>
      <c r="G14" s="3"/>
      <c r="H14" s="3"/>
      <c r="I14" s="3"/>
      <c r="J14" s="3"/>
      <c r="K14" s="3"/>
      <c r="L14" s="3"/>
    </row>
    <row r="15" spans="1:12" ht="45" x14ac:dyDescent="0.25">
      <c r="A15" s="4" t="s">
        <v>135</v>
      </c>
      <c r="B15" s="3" t="str">
        <f>INDEX(listaRiesgos[],MATCH(listaRespuestas[[#This Row],[ID]],listaRiesgos[ID],0),2)</f>
        <v>Hardware del holding podría no soportar el funcionamiento óptimo de las soluciones</v>
      </c>
      <c r="C15" s="41">
        <f>INDEX(matriz[],MATCH(listaRespuestas[[#This Row],[ID]],matriz[ID],0),17)</f>
        <v>0.13</v>
      </c>
      <c r="D15" s="42" t="str">
        <f>INDEX(matriz[],MATCH(listaRespuestas[[#This Row],[ID]],matriz[ID],0),18)</f>
        <v>Moderada</v>
      </c>
      <c r="E15" s="3"/>
      <c r="F15" s="3"/>
      <c r="G15" s="3"/>
      <c r="H15" s="3"/>
      <c r="I15" s="3"/>
      <c r="J15" s="3"/>
      <c r="K15" s="3"/>
      <c r="L15" s="3"/>
    </row>
    <row r="16" spans="1:12" ht="30" x14ac:dyDescent="0.25">
      <c r="A16" s="4" t="s">
        <v>139</v>
      </c>
      <c r="B16" s="3" t="str">
        <f>INDEX(listaRiesgos[],MATCH(listaRespuestas[[#This Row],[ID]],listaRiesgos[ID],0),2)</f>
        <v>Soluciones podrían aumentar los costos en adquirir nuevo hardware</v>
      </c>
      <c r="C16" s="41">
        <f>INDEX(matriz[],MATCH(listaRespuestas[[#This Row],[ID]],matriz[ID],0),17)</f>
        <v>0.08</v>
      </c>
      <c r="D16" s="42" t="str">
        <f>INDEX(matriz[],MATCH(listaRespuestas[[#This Row],[ID]],matriz[ID],0),18)</f>
        <v>Moderada</v>
      </c>
      <c r="E16" s="3"/>
      <c r="F16" s="3"/>
      <c r="G16" s="3"/>
      <c r="H16" s="3"/>
      <c r="I16" s="3"/>
      <c r="J16" s="3"/>
      <c r="K16" s="3"/>
      <c r="L16" s="3"/>
    </row>
    <row r="17" spans="1:12" ht="30" x14ac:dyDescent="0.25">
      <c r="A17" s="4" t="s">
        <v>144</v>
      </c>
      <c r="B17" s="3" t="str">
        <f>INDEX(listaRiesgos[],MATCH(listaRespuestas[[#This Row],[ID]],listaRiesgos[ID],0),2)</f>
        <v>Autentificación de usuarios/clientes podría ser insegura</v>
      </c>
      <c r="C17" s="41">
        <f>INDEX(matriz[],MATCH(listaRespuestas[[#This Row],[ID]],matriz[ID],0),17)</f>
        <v>0.1</v>
      </c>
      <c r="D17" s="42" t="str">
        <f>INDEX(matriz[],MATCH(listaRespuestas[[#This Row],[ID]],matriz[ID],0),18)</f>
        <v>Moderada</v>
      </c>
      <c r="E17" s="3"/>
      <c r="F17" s="3"/>
      <c r="G17" s="3"/>
      <c r="H17" s="3"/>
      <c r="I17" s="3"/>
      <c r="J17" s="3"/>
      <c r="K17" s="3"/>
      <c r="L17" s="3"/>
    </row>
    <row r="18" spans="1:12" ht="30" x14ac:dyDescent="0.25">
      <c r="A18" s="4" t="s">
        <v>148</v>
      </c>
      <c r="B18" s="3" t="str">
        <f>INDEX(listaRiesgos[],MATCH(listaRespuestas[[#This Row],[ID]],listaRiesgos[ID],0),2)</f>
        <v>usuarios podrían perder la visualización de su contenido luego de autentificarse</v>
      </c>
      <c r="C18" s="41">
        <f>INDEX(matriz[],MATCH(listaRespuestas[[#This Row],[ID]],matriz[ID],0),17)</f>
        <v>0.03</v>
      </c>
      <c r="D18" s="42" t="str">
        <f>INDEX(matriz[],MATCH(listaRespuestas[[#This Row],[ID]],matriz[ID],0),18)</f>
        <v>Baja</v>
      </c>
      <c r="E18" s="3"/>
      <c r="F18" s="3"/>
      <c r="G18" s="3"/>
      <c r="H18" s="3"/>
      <c r="I18" s="3"/>
      <c r="J18" s="3"/>
      <c r="K18" s="3"/>
      <c r="L18" s="3"/>
    </row>
    <row r="19" spans="1:12" ht="30" x14ac:dyDescent="0.25">
      <c r="A19" s="4" t="s">
        <v>152</v>
      </c>
      <c r="B19" s="43" t="str">
        <f>INDEX(listaRiesgos[],MATCH(listaRespuestas[[#This Row],[ID]],listaRiesgos[ID],0),2)</f>
        <v>Roles y permisos de usuarios podrían ser incongruentes</v>
      </c>
      <c r="C19" s="66">
        <f>INDEX(matriz[],MATCH(listaRespuestas[[#This Row],[ID]],matriz[ID],0),17)</f>
        <v>0.04</v>
      </c>
      <c r="D19" s="69" t="str">
        <f>INDEX(matriz[],MATCH(listaRespuestas[[#This Row],[ID]],matriz[ID],0),18)</f>
        <v>Baja</v>
      </c>
      <c r="E19" s="3"/>
      <c r="F19" s="3"/>
      <c r="G19" s="3"/>
      <c r="H19" s="3"/>
      <c r="I19" s="3"/>
      <c r="J19" s="3"/>
      <c r="K19" s="3"/>
      <c r="L19" s="3"/>
    </row>
    <row r="20" spans="1:12" ht="30" x14ac:dyDescent="0.25">
      <c r="A20" s="4" t="s">
        <v>157</v>
      </c>
      <c r="B20" s="43" t="str">
        <f>INDEX(listaRiesgos[],MATCH(listaRespuestas[[#This Row],[ID]],listaRiesgos[ID],0),2)</f>
        <v>Visualización del contenido podría ser inexacto</v>
      </c>
      <c r="C20" s="66">
        <f>INDEX(matriz[],MATCH(listaRespuestas[[#This Row],[ID]],matriz[ID],0),17)</f>
        <v>0.03</v>
      </c>
      <c r="D20" s="69" t="str">
        <f>INDEX(matriz[],MATCH(listaRespuestas[[#This Row],[ID]],matriz[ID],0),18)</f>
        <v>Baja</v>
      </c>
      <c r="E20" s="3"/>
      <c r="F20" s="3"/>
      <c r="G20" s="3"/>
      <c r="H20" s="3"/>
      <c r="I20" s="3"/>
      <c r="J20" s="3"/>
      <c r="K20" s="3"/>
      <c r="L20" s="3"/>
    </row>
    <row r="21" spans="1:12" ht="30" x14ac:dyDescent="0.25">
      <c r="A21" s="4" t="s">
        <v>160</v>
      </c>
      <c r="B21" s="43" t="str">
        <f>INDEX(listaRiesgos[],MATCH(listaRespuestas[[#This Row],[ID]],listaRiesgos[ID],0),2)</f>
        <v>Administración de usuarios podría ser confusa</v>
      </c>
      <c r="C21" s="66">
        <f>INDEX(matriz[],MATCH(listaRespuestas[[#This Row],[ID]],matriz[ID],0),17)</f>
        <v>0.01</v>
      </c>
      <c r="D21" s="69" t="str">
        <f>INDEX(matriz[],MATCH(listaRespuestas[[#This Row],[ID]],matriz[ID],0),18)</f>
        <v>Baja</v>
      </c>
      <c r="E21" s="3"/>
      <c r="F21" s="3"/>
      <c r="G21" s="3"/>
      <c r="H21" s="3"/>
      <c r="I21" s="3"/>
      <c r="J21" s="3"/>
      <c r="K21" s="3"/>
      <c r="L21" s="3"/>
    </row>
    <row r="22" spans="1:12" ht="30" x14ac:dyDescent="0.25">
      <c r="A22" s="4" t="s">
        <v>163</v>
      </c>
      <c r="B22" s="43" t="str">
        <f>INDEX(listaRiesgos[],MATCH(listaRespuestas[[#This Row],[ID]],listaRiesgos[ID],0),2)</f>
        <v>Usuarios del sistema podrían ser eliminados</v>
      </c>
      <c r="C22" s="66">
        <f>INDEX(matriz[],MATCH(listaRespuestas[[#This Row],[ID]],matriz[ID],0),17)</f>
        <v>0.01</v>
      </c>
      <c r="D22" s="69" t="str">
        <f>INDEX(matriz[],MATCH(listaRespuestas[[#This Row],[ID]],matriz[ID],0),18)</f>
        <v>Baja</v>
      </c>
      <c r="E22" s="3"/>
      <c r="F22" s="3"/>
      <c r="G22" s="3"/>
      <c r="H22" s="3"/>
      <c r="I22" s="3"/>
      <c r="J22" s="3"/>
      <c r="K22" s="3"/>
      <c r="L22" s="3"/>
    </row>
    <row r="23" spans="1:12" ht="30" x14ac:dyDescent="0.25">
      <c r="A23" s="4" t="s">
        <v>167</v>
      </c>
      <c r="B23" s="43" t="str">
        <f>INDEX(listaRiesgos[],MATCH(listaRespuestas[[#This Row],[ID]],listaRiesgos[ID],0),2)</f>
        <v>Usuarios podrían cambiar información libremente en su perfil</v>
      </c>
      <c r="C23" s="66">
        <f>INDEX(matriz[],MATCH(listaRespuestas[[#This Row],[ID]],matriz[ID],0),17)</f>
        <v>0.02</v>
      </c>
      <c r="D23" s="69" t="str">
        <f>INDEX(matriz[],MATCH(listaRespuestas[[#This Row],[ID]],matriz[ID],0),18)</f>
        <v>Baja</v>
      </c>
      <c r="E23" s="3"/>
      <c r="F23" s="3"/>
      <c r="G23" s="3"/>
      <c r="H23" s="3"/>
      <c r="I23" s="3"/>
      <c r="J23" s="3"/>
      <c r="K23" s="3"/>
      <c r="L23" s="3"/>
    </row>
    <row r="24" spans="1:12" ht="30" x14ac:dyDescent="0.25">
      <c r="A24" s="4" t="s">
        <v>169</v>
      </c>
      <c r="B24" s="43" t="str">
        <f>INDEX(listaRiesgos[],MATCH(listaRespuestas[[#This Row],[ID]],listaRiesgos[ID],0),2)</f>
        <v>Registrar usuarios por lotes podría traer inconvenientes de consistencia</v>
      </c>
      <c r="C24" s="66">
        <f>INDEX(matriz[],MATCH(listaRespuestas[[#This Row],[ID]],matriz[ID],0),17)</f>
        <v>0.18</v>
      </c>
      <c r="D24" s="69" t="str">
        <f>INDEX(matriz[],MATCH(listaRespuestas[[#This Row],[ID]],matriz[ID],0),18)</f>
        <v>Alta</v>
      </c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4" t="s">
        <v>172</v>
      </c>
      <c r="B25" s="43" t="str">
        <f>INDEX(listaRiesgos[],MATCH(listaRespuestas[[#This Row],[ID]],listaRiesgos[ID],0),2)</f>
        <v>Registro de clientes podría ser confuso</v>
      </c>
      <c r="C25" s="66">
        <f>INDEX(matriz[],MATCH(listaRespuestas[[#This Row],[ID]],matriz[ID],0),17)</f>
        <v>0.03</v>
      </c>
      <c r="D25" s="69" t="str">
        <f>INDEX(matriz[],MATCH(listaRespuestas[[#This Row],[ID]],matriz[ID],0),18)</f>
        <v>Baja</v>
      </c>
      <c r="E25" s="3"/>
      <c r="F25" s="3"/>
      <c r="G25" s="3"/>
      <c r="H25" s="3"/>
      <c r="I25" s="3"/>
      <c r="J25" s="3"/>
      <c r="K25" s="3"/>
      <c r="L25" s="3"/>
    </row>
    <row r="26" spans="1:12" ht="30" x14ac:dyDescent="0.25">
      <c r="A26" s="4" t="s">
        <v>177</v>
      </c>
      <c r="B26" s="43" t="str">
        <f>INDEX(listaRiesgos[],MATCH(listaRespuestas[[#This Row],[ID]],listaRiesgos[ID],0),2)</f>
        <v>Gestor de contraseñas podría ser ineficiente para  el registro de clientes</v>
      </c>
      <c r="C26" s="66">
        <f>INDEX(matriz[],MATCH(listaRespuestas[[#This Row],[ID]],matriz[ID],0),17)</f>
        <v>0.05</v>
      </c>
      <c r="D26" s="69" t="str">
        <f>INDEX(matriz[],MATCH(listaRespuestas[[#This Row],[ID]],matriz[ID],0),18)</f>
        <v>Baja</v>
      </c>
      <c r="E26" s="3"/>
      <c r="F26" s="3"/>
      <c r="G26" s="3"/>
      <c r="H26" s="3"/>
      <c r="I26" s="3"/>
      <c r="J26" s="3"/>
      <c r="K26" s="3"/>
      <c r="L26" s="3"/>
    </row>
    <row r="27" spans="1:12" ht="30" x14ac:dyDescent="0.25">
      <c r="A27" s="4" t="s">
        <v>181</v>
      </c>
      <c r="B27" s="43" t="str">
        <f>INDEX(listaRiesgos[],MATCH(listaRespuestas[[#This Row],[ID]],listaRiesgos[ID],0),2)</f>
        <v>Cliente podría no visualizar su contenido apropiadamente</v>
      </c>
      <c r="C27" s="66">
        <f>INDEX(matriz[],MATCH(listaRespuestas[[#This Row],[ID]],matriz[ID],0),17)</f>
        <v>0.03</v>
      </c>
      <c r="D27" s="69" t="str">
        <f>INDEX(matriz[],MATCH(listaRespuestas[[#This Row],[ID]],matriz[ID],0),18)</f>
        <v>Baja</v>
      </c>
      <c r="E27" s="3"/>
      <c r="F27" s="3"/>
      <c r="G27" s="3"/>
      <c r="H27" s="3"/>
      <c r="I27" s="3"/>
      <c r="J27" s="3"/>
      <c r="K27" s="3"/>
      <c r="L27" s="3"/>
    </row>
    <row r="28" spans="1:12" ht="30" x14ac:dyDescent="0.25">
      <c r="A28" s="4" t="s">
        <v>185</v>
      </c>
      <c r="B28" s="43" t="str">
        <f>INDEX(listaRiesgos[],MATCH(listaRespuestas[[#This Row],[ID]],listaRiesgos[ID],0),2)</f>
        <v>Servidor sharepoint podría estar mal configurado</v>
      </c>
      <c r="C28" s="66">
        <f>INDEX(matriz[],MATCH(listaRespuestas[[#This Row],[ID]],matriz[ID],0),17)</f>
        <v>0.09</v>
      </c>
      <c r="D28" s="69" t="str">
        <f>INDEX(matriz[],MATCH(listaRespuestas[[#This Row],[ID]],matriz[ID],0),18)</f>
        <v>Moderada</v>
      </c>
      <c r="E28" s="3"/>
      <c r="F28" s="3"/>
      <c r="G28" s="3"/>
      <c r="H28" s="3"/>
      <c r="I28" s="3"/>
      <c r="J28" s="3"/>
      <c r="K28" s="3"/>
      <c r="L28" s="3"/>
    </row>
    <row r="29" spans="1:12" ht="30" x14ac:dyDescent="0.25">
      <c r="A29" s="4" t="s">
        <v>189</v>
      </c>
      <c r="B29" s="43" t="str">
        <f>INDEX(listaRiesgos[],MATCH(listaRespuestas[[#This Row],[ID]],listaRiesgos[ID],0),2)</f>
        <v>Servidor sharepoint podría tener problemas de disponibilidad</v>
      </c>
      <c r="C29" s="66">
        <f>INDEX(matriz[],MATCH(listaRespuestas[[#This Row],[ID]],matriz[ID],0),17)</f>
        <v>7.0000000000000007E-2</v>
      </c>
      <c r="D29" s="69" t="str">
        <f>INDEX(matriz[],MATCH(listaRespuestas[[#This Row],[ID]],matriz[ID],0),18)</f>
        <v>Moderada</v>
      </c>
      <c r="E29" s="3"/>
      <c r="F29" s="3"/>
      <c r="G29" s="3"/>
      <c r="H29" s="3"/>
      <c r="I29" s="3"/>
      <c r="J29" s="3"/>
      <c r="K29" s="3"/>
      <c r="L29" s="3"/>
    </row>
    <row r="30" spans="1:12" ht="45" x14ac:dyDescent="0.25">
      <c r="A30" s="4" t="s">
        <v>193</v>
      </c>
      <c r="B30" s="43" t="str">
        <f>INDEX(listaRiesgos[],MATCH(listaRespuestas[[#This Row],[ID]],listaRiesgos[ID],0),2)</f>
        <v>Personal de TI podría tener conocimientos limitados sobre sharepoint</v>
      </c>
      <c r="C30" s="66">
        <f>INDEX(matriz[],MATCH(listaRespuestas[[#This Row],[ID]],matriz[ID],0),17)</f>
        <v>0.05</v>
      </c>
      <c r="D30" s="69" t="str">
        <f>INDEX(matriz[],MATCH(listaRespuestas[[#This Row],[ID]],matriz[ID],0),18)</f>
        <v>Baja</v>
      </c>
      <c r="E30" s="3"/>
      <c r="F30" s="3"/>
      <c r="G30" s="3"/>
      <c r="H30" s="3"/>
      <c r="I30" s="3"/>
      <c r="J30" s="3"/>
      <c r="K30" s="3"/>
      <c r="L30" s="3"/>
    </row>
    <row r="31" spans="1:12" ht="30" x14ac:dyDescent="0.25">
      <c r="A31" s="4" t="s">
        <v>197</v>
      </c>
      <c r="B31" s="43" t="str">
        <f>INDEX(listaRiesgos[],MATCH(listaRespuestas[[#This Row],[ID]],listaRiesgos[ID],0),2)</f>
        <v>Subir archivos multimedia podría tener problemas de velocidad</v>
      </c>
      <c r="C31" s="66">
        <f>INDEX(matriz[],MATCH(listaRespuestas[[#This Row],[ID]],matriz[ID],0),17)</f>
        <v>7.0000000000000007E-2</v>
      </c>
      <c r="D31" s="69" t="str">
        <f>INDEX(matriz[],MATCH(listaRespuestas[[#This Row],[ID]],matriz[ID],0),18)</f>
        <v>Moderada</v>
      </c>
      <c r="E31" s="3"/>
      <c r="F31" s="3"/>
      <c r="G31" s="3"/>
      <c r="H31" s="3"/>
      <c r="I31" s="3"/>
      <c r="J31" s="3"/>
      <c r="K31" s="3"/>
      <c r="L31" s="3"/>
    </row>
    <row r="32" spans="1:12" ht="30" x14ac:dyDescent="0.25">
      <c r="A32" s="4" t="s">
        <v>201</v>
      </c>
      <c r="B32" s="43" t="str">
        <f>INDEX(listaRiesgos[],MATCH(listaRespuestas[[#This Row],[ID]],listaRiesgos[ID],0),2)</f>
        <v>Subir archivos multimedia podría traer problemas de seguridad</v>
      </c>
      <c r="C32" s="66">
        <f>INDEX(matriz[],MATCH(listaRespuestas[[#This Row],[ID]],matriz[ID],0),17)</f>
        <v>0.14000000000000001</v>
      </c>
      <c r="D32" s="69" t="str">
        <f>INDEX(matriz[],MATCH(listaRespuestas[[#This Row],[ID]],matriz[ID],0),18)</f>
        <v>Moderada</v>
      </c>
      <c r="E32" s="3"/>
      <c r="F32" s="3"/>
      <c r="G32" s="3"/>
      <c r="H32" s="3"/>
      <c r="I32" s="3"/>
      <c r="J32" s="3"/>
      <c r="K32" s="3"/>
      <c r="L32" s="3"/>
    </row>
    <row r="33" spans="1:12" ht="30" x14ac:dyDescent="0.25">
      <c r="A33" s="4" t="s">
        <v>205</v>
      </c>
      <c r="B33" s="43" t="str">
        <f>INDEX(listaRiesgos[],MATCH(listaRespuestas[[#This Row],[ID]],listaRiesgos[ID],0),2)</f>
        <v>Subir archivos al servidor podría causar deterioro de los datos</v>
      </c>
      <c r="C33" s="66">
        <f>INDEX(matriz[],MATCH(listaRespuestas[[#This Row],[ID]],matriz[ID],0),17)</f>
        <v>7.0000000000000007E-2</v>
      </c>
      <c r="D33" s="69" t="str">
        <f>INDEX(matriz[],MATCH(listaRespuestas[[#This Row],[ID]],matriz[ID],0),18)</f>
        <v>Moderada</v>
      </c>
      <c r="E33" s="3"/>
      <c r="F33" s="3"/>
      <c r="G33" s="3"/>
      <c r="H33" s="3"/>
      <c r="I33" s="3"/>
      <c r="J33" s="3"/>
      <c r="K33" s="3"/>
      <c r="L33" s="3"/>
    </row>
    <row r="34" spans="1:12" ht="30" x14ac:dyDescent="0.25">
      <c r="A34" s="4" t="s">
        <v>209</v>
      </c>
      <c r="B34" s="43" t="str">
        <f>INDEX(listaRiesgos[],MATCH(listaRespuestas[[#This Row],[ID]],listaRiesgos[ID],0),2)</f>
        <v>Subir archivos al servidor podrían perderse los datos</v>
      </c>
      <c r="C34" s="66">
        <f>INDEX(matriz[],MATCH(listaRespuestas[[#This Row],[ID]],matriz[ID],0),17)</f>
        <v>0.12</v>
      </c>
      <c r="D34" s="69" t="str">
        <f>INDEX(matriz[],MATCH(listaRespuestas[[#This Row],[ID]],matriz[ID],0),18)</f>
        <v>Moderada</v>
      </c>
      <c r="E34" s="3"/>
      <c r="F34" s="3"/>
      <c r="G34" s="3"/>
      <c r="H34" s="3"/>
      <c r="I34" s="3"/>
      <c r="J34" s="3"/>
      <c r="K34" s="3"/>
      <c r="L34" s="3"/>
    </row>
    <row r="35" spans="1:12" ht="30" x14ac:dyDescent="0.25">
      <c r="A35" s="4" t="s">
        <v>212</v>
      </c>
      <c r="B35" s="43" t="str">
        <f>INDEX(listaRiesgos[],MATCH(listaRespuestas[[#This Row],[ID]],listaRiesgos[ID],0),2)</f>
        <v>Asistente chatvox podría no estar disponible</v>
      </c>
      <c r="C35" s="66">
        <f>INDEX(matriz[],MATCH(listaRespuestas[[#This Row],[ID]],matriz[ID],0),17)</f>
        <v>7.0000000000000007E-2</v>
      </c>
      <c r="D35" s="69" t="str">
        <f>INDEX(matriz[],MATCH(listaRespuestas[[#This Row],[ID]],matriz[ID],0),18)</f>
        <v>Moderada</v>
      </c>
      <c r="E35" s="3"/>
      <c r="F35" s="3"/>
      <c r="G35" s="3"/>
      <c r="H35" s="3"/>
      <c r="I35" s="3"/>
      <c r="J35" s="3"/>
      <c r="K35" s="3"/>
      <c r="L35" s="3"/>
    </row>
    <row r="36" spans="1:12" ht="30" x14ac:dyDescent="0.25">
      <c r="A36" s="4" t="s">
        <v>215</v>
      </c>
      <c r="B36" s="43" t="str">
        <f>INDEX(listaRiesgos[],MATCH(listaRespuestas[[#This Row],[ID]],listaRiesgos[ID],0),2)</f>
        <v>Agendamiento de consultas por medio de chatvox podrían ser incorrectas</v>
      </c>
      <c r="C36" s="66">
        <f>INDEX(matriz[],MATCH(listaRespuestas[[#This Row],[ID]],matriz[ID],0),17)</f>
        <v>0.06</v>
      </c>
      <c r="D36" s="69" t="str">
        <f>INDEX(matriz[],MATCH(listaRespuestas[[#This Row],[ID]],matriz[ID],0),18)</f>
        <v>Moderada</v>
      </c>
      <c r="E36" s="3"/>
      <c r="F36" s="3"/>
      <c r="G36" s="3"/>
      <c r="H36" s="3"/>
      <c r="I36" s="3"/>
      <c r="J36" s="3"/>
      <c r="K36" s="3"/>
      <c r="L36" s="3"/>
    </row>
    <row r="37" spans="1:12" ht="30" x14ac:dyDescent="0.25">
      <c r="A37" s="4" t="s">
        <v>219</v>
      </c>
      <c r="B37" s="43" t="str">
        <f>INDEX(listaRiesgos[],MATCH(listaRespuestas[[#This Row],[ID]],listaRiesgos[ID],0),2)</f>
        <v>Chatvox podría no tener respuestas correctas a consultas</v>
      </c>
      <c r="C37" s="66">
        <f>INDEX(matriz[],MATCH(listaRespuestas[[#This Row],[ID]],matriz[ID],0),17)</f>
        <v>0.05</v>
      </c>
      <c r="D37" s="69" t="str">
        <f>INDEX(matriz[],MATCH(listaRespuestas[[#This Row],[ID]],matriz[ID],0),18)</f>
        <v>Baja</v>
      </c>
      <c r="E37" s="3"/>
      <c r="F37" s="3"/>
      <c r="G37" s="3"/>
      <c r="H37" s="3"/>
      <c r="I37" s="3"/>
      <c r="J37" s="3"/>
      <c r="K37" s="3"/>
      <c r="L37" s="3"/>
    </row>
    <row r="38" spans="1:12" ht="30" x14ac:dyDescent="0.25">
      <c r="A38" s="4" t="s">
        <v>223</v>
      </c>
      <c r="B38" s="43" t="str">
        <f>INDEX(listaRiesgos[],MATCH(listaRespuestas[[#This Row],[ID]],listaRiesgos[ID],0),2)</f>
        <v>Chatvox podría tener problemas de derivación a ejecutivos</v>
      </c>
      <c r="C38" s="66">
        <f>INDEX(matriz[],MATCH(listaRespuestas[[#This Row],[ID]],matriz[ID],0),17)</f>
        <v>7.0000000000000007E-2</v>
      </c>
      <c r="D38" s="69" t="str">
        <f>INDEX(matriz[],MATCH(listaRespuestas[[#This Row],[ID]],matriz[ID],0),18)</f>
        <v>Moderada</v>
      </c>
      <c r="E38" s="3"/>
      <c r="F38" s="3"/>
      <c r="G38" s="3"/>
      <c r="H38" s="3"/>
      <c r="I38" s="3"/>
      <c r="J38" s="3"/>
      <c r="K38" s="3"/>
      <c r="L38" s="3"/>
    </row>
    <row r="39" spans="1:12" ht="45" x14ac:dyDescent="0.25">
      <c r="A39" s="4" t="s">
        <v>226</v>
      </c>
      <c r="B39" s="43" t="str">
        <f>INDEX(listaRiesgos[],MATCH(listaRespuestas[[#This Row],[ID]],listaRiesgos[ID],0),2)</f>
        <v>Contenidos podrían visualizarse incorrectamente en los navegadores indicados</v>
      </c>
      <c r="C39" s="66">
        <f>INDEX(matriz[],MATCH(listaRespuestas[[#This Row],[ID]],matriz[ID],0),17)</f>
        <v>0.04</v>
      </c>
      <c r="D39" s="69" t="str">
        <f>INDEX(matriz[],MATCH(listaRespuestas[[#This Row],[ID]],matriz[ID],0),18)</f>
        <v>Baja</v>
      </c>
      <c r="E39" s="3"/>
      <c r="F39" s="3"/>
      <c r="G39" s="3"/>
      <c r="H39" s="3"/>
      <c r="I39" s="3"/>
      <c r="J39" s="3"/>
      <c r="K39" s="3"/>
      <c r="L39" s="3"/>
    </row>
    <row r="40" spans="1:12" ht="45" x14ac:dyDescent="0.25">
      <c r="A40" s="4" t="s">
        <v>230</v>
      </c>
      <c r="B40" s="43" t="str">
        <f>INDEX(listaRiesgos[],MATCH(listaRespuestas[[#This Row],[ID]],listaRiesgos[ID],0),2)</f>
        <v>Portales podrían ser incompatibles con versiones de sistemas operativos móviles antiguos</v>
      </c>
      <c r="C40" s="66">
        <f>INDEX(matriz[],MATCH(listaRespuestas[[#This Row],[ID]],matriz[ID],0),17)</f>
        <v>0.28999999999999998</v>
      </c>
      <c r="D40" s="69" t="str">
        <f>INDEX(matriz[],MATCH(listaRespuestas[[#This Row],[ID]],matriz[ID],0),18)</f>
        <v>Alta</v>
      </c>
      <c r="E40" s="3"/>
      <c r="F40" s="3"/>
      <c r="G40" s="3"/>
      <c r="H40" s="3"/>
      <c r="I40" s="3"/>
      <c r="J40" s="3"/>
      <c r="K40" s="3"/>
      <c r="L40" s="3"/>
    </row>
    <row r="41" spans="1:12" ht="30" x14ac:dyDescent="0.25">
      <c r="A41" s="4" t="s">
        <v>234</v>
      </c>
      <c r="B41" s="43" t="str">
        <f>INDEX(listaRiesgos[],MATCH(listaRespuestas[[#This Row],[ID]],listaRiesgos[ID],0),2)</f>
        <v xml:space="preserve">Despliegue de información podría ser deficiente en dispositivos móviles </v>
      </c>
      <c r="C41" s="66">
        <f>INDEX(matriz[],MATCH(listaRespuestas[[#This Row],[ID]],matriz[ID],0),17)</f>
        <v>0.23</v>
      </c>
      <c r="D41" s="69" t="str">
        <f>INDEX(matriz[],MATCH(listaRespuestas[[#This Row],[ID]],matriz[ID],0),18)</f>
        <v>Alta</v>
      </c>
      <c r="E41" s="3"/>
      <c r="F41" s="3"/>
      <c r="G41" s="3"/>
      <c r="H41" s="3"/>
      <c r="I41" s="3"/>
      <c r="J41" s="3"/>
      <c r="K41" s="3"/>
      <c r="L41" s="3"/>
    </row>
    <row r="42" spans="1:12" ht="45" x14ac:dyDescent="0.25">
      <c r="A42" s="4" t="s">
        <v>238</v>
      </c>
      <c r="B42" s="3" t="str">
        <f>INDEX(listaRiesgos[],MATCH(listaRespuestas[[#This Row],[ID]],listaRiesgos[ID],0),2)</f>
        <v>Podría haber fuga de personal encargado en el  desarrollo del proyecto</v>
      </c>
      <c r="C42" s="41">
        <f>INDEX(matriz[],MATCH(listaRespuestas[[#This Row],[ID]],matriz[ID],0),17)</f>
        <v>0.11</v>
      </c>
      <c r="D42" s="42" t="str">
        <f>INDEX(matriz[],MATCH(listaRespuestas[[#This Row],[ID]],matriz[ID],0),18)</f>
        <v>Moderada</v>
      </c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4"/>
      <c r="B43" s="43" t="e">
        <f>INDEX(listaRiesgos[],MATCH(listaRespuestas[[#This Row],[ID]],listaRiesgos[ID],0),2)</f>
        <v>#N/A</v>
      </c>
      <c r="C43" s="66" t="e">
        <f>INDEX(matriz[],MATCH(listaRespuestas[[#This Row],[ID]],matriz[ID],0),17)</f>
        <v>#N/A</v>
      </c>
      <c r="D43" s="69" t="e">
        <f>INDEX(matriz[],MATCH(listaRespuestas[[#This Row],[ID]],matriz[ID],0),18)</f>
        <v>#N/A</v>
      </c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4" t="s">
        <v>29</v>
      </c>
      <c r="B44" s="3" t="e">
        <f>INDEX(listaRiesgos[],MATCH(listaRespuestas[[#This Row],[ID]],listaRiesgos[ID],0),2)</f>
        <v>#N/A</v>
      </c>
      <c r="C44" s="41" t="e">
        <f>INDEX(matriz[],MATCH(listaRespuestas[[#This Row],[ID]],matriz[ID],0),17)</f>
        <v>#N/A</v>
      </c>
      <c r="D44" s="42" t="e">
        <f>INDEX(matriz[],MATCH(listaRespuestas[[#This Row],[ID]],matriz[ID],0),18)</f>
        <v>#N/A</v>
      </c>
      <c r="E44" s="3"/>
      <c r="F44" s="3"/>
      <c r="G44" s="3"/>
      <c r="H44" s="3"/>
      <c r="I44" s="3"/>
      <c r="J44" s="3"/>
      <c r="K44" s="3"/>
      <c r="L44" s="3"/>
    </row>
  </sheetData>
  <conditionalFormatting sqref="D6:D44">
    <cfRule type="cellIs" dxfId="17" priority="1" operator="equal">
      <formula>"Muy baja"</formula>
    </cfRule>
    <cfRule type="cellIs" dxfId="16" priority="2" operator="equal">
      <formula>"Baja"</formula>
    </cfRule>
    <cfRule type="cellIs" dxfId="15" priority="3" operator="equal">
      <formula>"Moderada"</formula>
    </cfRule>
    <cfRule type="cellIs" dxfId="14" priority="4" operator="equal">
      <formula>"Alta"</formula>
    </cfRule>
    <cfRule type="cellIs" dxfId="13" priority="5" operator="equal">
      <formula>"Muy alta"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40</vt:i4>
      </vt:variant>
    </vt:vector>
  </HeadingPairs>
  <TitlesOfParts>
    <vt:vector size="47" baseType="lpstr">
      <vt:lpstr>identificacionRiesgos</vt:lpstr>
      <vt:lpstr>parametros</vt:lpstr>
      <vt:lpstr>matriz</vt:lpstr>
      <vt:lpstr>amenazas</vt:lpstr>
      <vt:lpstr>Oportunidades</vt:lpstr>
      <vt:lpstr>RBS</vt:lpstr>
      <vt:lpstr>respuestaRiesgos</vt:lpstr>
      <vt:lpstr>amenazas!cerocatorce</vt:lpstr>
      <vt:lpstr>Oportunidades!cerocatorce</vt:lpstr>
      <vt:lpstr>amenazas!cerocinco</vt:lpstr>
      <vt:lpstr>Oportunidades!cerocinco</vt:lpstr>
      <vt:lpstr>amenazas!cerocincuentayseis</vt:lpstr>
      <vt:lpstr>Oportunidades!cerocincuentayseis</vt:lpstr>
      <vt:lpstr>amenazas!cerocuarenta</vt:lpstr>
      <vt:lpstr>Oportunidades!cerocuarenta</vt:lpstr>
      <vt:lpstr>amenazas!cerocuatro</vt:lpstr>
      <vt:lpstr>Oportunidades!cerocuatro</vt:lpstr>
      <vt:lpstr>amenazas!cerodieciocho</vt:lpstr>
      <vt:lpstr>Oportunidades!cerodieciocho</vt:lpstr>
      <vt:lpstr>amenazas!cerodiez</vt:lpstr>
      <vt:lpstr>Oportunidades!cerodiez</vt:lpstr>
      <vt:lpstr>amenazas!cerodoce</vt:lpstr>
      <vt:lpstr>Oportunidades!cerodoce</vt:lpstr>
      <vt:lpstr>amenazas!cerodos</vt:lpstr>
      <vt:lpstr>Oportunidades!cerodos</vt:lpstr>
      <vt:lpstr>amenazas!ceronueve</vt:lpstr>
      <vt:lpstr>Oportunidades!ceronueve</vt:lpstr>
      <vt:lpstr>amenazas!ceroocho</vt:lpstr>
      <vt:lpstr>Oportunidades!ceroocho</vt:lpstr>
      <vt:lpstr>amenazas!ceroseis</vt:lpstr>
      <vt:lpstr>Oportunidades!ceroseis</vt:lpstr>
      <vt:lpstr>amenazas!cerosetentaydos</vt:lpstr>
      <vt:lpstr>Oportunidades!cerosetentaydos</vt:lpstr>
      <vt:lpstr>amenazas!cerosiete</vt:lpstr>
      <vt:lpstr>Oportunidades!cerosiete</vt:lpstr>
      <vt:lpstr>amenazas!cerotreintayseis</vt:lpstr>
      <vt:lpstr>Oportunidades!cerotreintayseis</vt:lpstr>
      <vt:lpstr>amenazas!cerotres</vt:lpstr>
      <vt:lpstr>Oportunidades!cerotres</vt:lpstr>
      <vt:lpstr>amenazas!cerouno</vt:lpstr>
      <vt:lpstr>Oportunidades!cerouno</vt:lpstr>
      <vt:lpstr>amenazas!ceroveinte</vt:lpstr>
      <vt:lpstr>Oportunidades!ceroveinte</vt:lpstr>
      <vt:lpstr>amenazas!ceroveinteycuatro</vt:lpstr>
      <vt:lpstr>Oportunidades!ceroveinteycuatro</vt:lpstr>
      <vt:lpstr>amenazas!ceroveinteyocho</vt:lpstr>
      <vt:lpstr>Oportunidades!ceroveinteyocho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García AsaThor</dc:creator>
  <cp:keywords/>
  <dc:description/>
  <cp:lastModifiedBy>Daniel García AsaThor</cp:lastModifiedBy>
  <cp:revision/>
  <dcterms:created xsi:type="dcterms:W3CDTF">2015-06-05T18:19:34Z</dcterms:created>
  <dcterms:modified xsi:type="dcterms:W3CDTF">2020-05-19T20:27:06Z</dcterms:modified>
  <cp:category/>
  <cp:contentStatus/>
</cp:coreProperties>
</file>