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4340" windowWidth="14340" windowHeight="12990" tabRatio="815"/>
  </bookViews>
  <sheets>
    <sheet name="00201资本结构" sheetId="7" r:id="rId1"/>
    <sheet name="00205人均盈利" sheetId="9" r:id="rId2"/>
    <sheet name="00206现金收益" sheetId="10" r:id="rId3"/>
    <sheet name="00207固定资产" sheetId="12" r:id="rId4"/>
    <sheet name="其他--盈利能力" sheetId="5" r:id="rId5"/>
    <sheet name="00202其他" sheetId="6" r:id="rId6"/>
  </sheets>
  <calcPr calcId="144525"/>
</workbook>
</file>

<file path=xl/comments1.xml><?xml version="1.0" encoding="utf-8"?>
<comments xmlns="http://schemas.openxmlformats.org/spreadsheetml/2006/main">
  <authors>
    <author>wu</author>
  </authors>
  <commentList>
    <comment ref="G16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利息支出+财务费用中的利息支出？是否重复？
</t>
        </r>
      </text>
    </comment>
    <comment ref="G18" authorId="0">
      <text>
        <r>
          <rPr>
            <b/>
            <sz val="9"/>
            <rFont val="宋体"/>
            <charset val="134"/>
          </rPr>
          <t>利息支出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 xml:space="preserve">财务费用中的利息支出
</t>
        </r>
      </text>
    </comment>
    <comment ref="G19" authorId="0">
      <text>
        <r>
          <rPr>
            <b/>
            <sz val="9"/>
            <rFont val="Tahoma"/>
            <charset val="134"/>
          </rPr>
          <t>wu: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年报未列出财务费用中的明细</t>
        </r>
      </text>
    </comment>
  </commentList>
</comments>
</file>

<file path=xl/comments2.xml><?xml version="1.0" encoding="utf-8"?>
<comments xmlns="http://schemas.openxmlformats.org/spreadsheetml/2006/main">
  <authors>
    <author>wu</author>
  </authors>
  <commentList>
    <comment ref="J2" authorId="0">
      <text>
        <r>
          <rPr>
            <b/>
            <sz val="9"/>
            <rFont val="宋体"/>
            <charset val="134"/>
          </rPr>
          <t>使用应付职工薪酬列示中本期减少</t>
        </r>
      </text>
    </comment>
    <comment ref="E13" authorId="0">
      <text>
        <r>
          <rPr>
            <sz val="9"/>
            <rFont val="宋体"/>
            <charset val="134"/>
          </rPr>
          <t>年报未列出</t>
        </r>
      </text>
    </comment>
    <comment ref="E18" authorId="0">
      <text>
        <r>
          <rPr>
            <sz val="9"/>
            <rFont val="宋体"/>
            <charset val="134"/>
          </rPr>
          <t>年报未列出</t>
        </r>
      </text>
    </comment>
    <comment ref="E19" authorId="0">
      <text>
        <r>
          <rPr>
            <sz val="9"/>
            <rFont val="宋体"/>
            <charset val="134"/>
          </rPr>
          <t>年报未列出</t>
        </r>
      </text>
    </comment>
  </commentList>
</comments>
</file>

<file path=xl/comments3.xml><?xml version="1.0" encoding="utf-8"?>
<comments xmlns="http://schemas.openxmlformats.org/spreadsheetml/2006/main">
  <authors>
    <author>wu</author>
  </authors>
  <commentList>
    <comment ref="F2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史密斯比较重视现金收益《Outsider》
</t>
        </r>
      </text>
    </comment>
  </commentList>
</comments>
</file>

<file path=xl/comments4.xml><?xml version="1.0" encoding="utf-8"?>
<comments xmlns="http://schemas.openxmlformats.org/spreadsheetml/2006/main">
  <authors>
    <author>wu</author>
  </authors>
  <commentList>
    <comment ref="E4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青岛的办公大楼建设,其中上海陆家嘴办公大楼最多,为36.8亿</t>
        </r>
      </text>
    </comment>
    <comment ref="E8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两河口,湄洲湾,杨房沟锦屏等电站工程.
</t>
        </r>
      </text>
    </comment>
    <comment ref="E13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主要为待装设备,上海研发中心扩建和上海盛迪研发大楼,以及江苏盛迪和成都盛迪的工程.
</t>
        </r>
      </text>
    </comment>
    <comment ref="E20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主要为青浦工程项目5.5亿.
</t>
        </r>
      </text>
    </comment>
  </commentList>
</comments>
</file>

<file path=xl/sharedStrings.xml><?xml version="1.0" encoding="utf-8"?>
<sst xmlns="http://schemas.openxmlformats.org/spreadsheetml/2006/main" count="86">
  <si>
    <t>股价</t>
  </si>
  <si>
    <t>总资产</t>
  </si>
  <si>
    <t>总负债</t>
  </si>
  <si>
    <t>股本</t>
  </si>
  <si>
    <t>利息支出</t>
  </si>
  <si>
    <t>负债
成本率</t>
  </si>
  <si>
    <t>税前
利润</t>
  </si>
  <si>
    <t>息税前
利润</t>
  </si>
  <si>
    <t>利息
保障
倍数</t>
  </si>
  <si>
    <t>优先股</t>
  </si>
  <si>
    <t>市值</t>
  </si>
  <si>
    <t>负债率</t>
  </si>
  <si>
    <t>市值
率</t>
  </si>
  <si>
    <t>银行</t>
  </si>
  <si>
    <t>浦发银行</t>
  </si>
  <si>
    <t>兴业银行</t>
  </si>
  <si>
    <t>招商银行</t>
  </si>
  <si>
    <t>平安银行</t>
  </si>
  <si>
    <t>工商银行</t>
  </si>
  <si>
    <t>能源</t>
  </si>
  <si>
    <t>国投电力</t>
  </si>
  <si>
    <t>川投能源</t>
  </si>
  <si>
    <t>汽车</t>
  </si>
  <si>
    <t>长城汽车</t>
  </si>
  <si>
    <t>比亚迪</t>
  </si>
  <si>
    <t>医药</t>
  </si>
  <si>
    <t>哈药股份</t>
  </si>
  <si>
    <t>恒瑞医药</t>
  </si>
  <si>
    <t>食品</t>
  </si>
  <si>
    <t>张裕A</t>
  </si>
  <si>
    <t>庐州老窖</t>
  </si>
  <si>
    <t>双汇发展</t>
  </si>
  <si>
    <t>承德露露</t>
  </si>
  <si>
    <t>电器</t>
  </si>
  <si>
    <t>格力电器</t>
  </si>
  <si>
    <t>美的电器</t>
  </si>
  <si>
    <t>化工</t>
  </si>
  <si>
    <t>上海家化</t>
  </si>
  <si>
    <t>税前利润</t>
  </si>
  <si>
    <t>员工总数</t>
  </si>
  <si>
    <t>销售薪酬</t>
  </si>
  <si>
    <t>占比</t>
  </si>
  <si>
    <t>管理薪酬</t>
  </si>
  <si>
    <t>其他薪酬</t>
  </si>
  <si>
    <t>总薪酬</t>
  </si>
  <si>
    <t>人均薪酬</t>
  </si>
  <si>
    <t>人均利润</t>
  </si>
  <si>
    <t>酬均利润</t>
  </si>
  <si>
    <t>固定资产
折旧增加</t>
  </si>
  <si>
    <t>折旧
占比</t>
  </si>
  <si>
    <t>现金收益</t>
  </si>
  <si>
    <t>美的集团</t>
  </si>
  <si>
    <t>固定资产</t>
  </si>
  <si>
    <t>在建工程</t>
  </si>
  <si>
    <t>在建
占比</t>
  </si>
  <si>
    <t>固定+在建</t>
  </si>
  <si>
    <t>部分公司盈利能力</t>
  </si>
  <si>
    <t>2016年</t>
  </si>
  <si>
    <t>2015年</t>
  </si>
  <si>
    <t>行业</t>
  </si>
  <si>
    <t>公司名称</t>
  </si>
  <si>
    <t>净资产</t>
  </si>
  <si>
    <t>净利润</t>
  </si>
  <si>
    <t>杠杆率</t>
  </si>
  <si>
    <t>ROA</t>
  </si>
  <si>
    <t>ROE</t>
  </si>
  <si>
    <t>部分公司资本结构</t>
  </si>
  <si>
    <t>金融负债</t>
  </si>
  <si>
    <t>资产</t>
  </si>
  <si>
    <t>保障倍数</t>
  </si>
  <si>
    <t>借款</t>
  </si>
  <si>
    <t>债券</t>
  </si>
  <si>
    <t>现价</t>
  </si>
  <si>
    <t>总市值</t>
  </si>
  <si>
    <t>借款
利息支出</t>
  </si>
  <si>
    <t>借款
成本</t>
  </si>
  <si>
    <t>债券
利息支出</t>
  </si>
  <si>
    <t>债券
成本</t>
  </si>
  <si>
    <t>优先股股息</t>
  </si>
  <si>
    <t>优先股利率</t>
  </si>
  <si>
    <t>息税前利润</t>
  </si>
  <si>
    <t>借款
利息
保障</t>
  </si>
  <si>
    <t>债券
利息
保障</t>
  </si>
  <si>
    <t>优先
股息
保障</t>
  </si>
  <si>
    <t>电力</t>
  </si>
  <si>
    <t>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</si>
</sst>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1" borderId="12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40">
    <xf numFmtId="0" fontId="0" fillId="0" borderId="0" xfId="0"/>
    <xf numFmtId="49" fontId="0" fillId="0" borderId="1" xfId="0" applyNumberFormat="1" applyBorder="1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4" fontId="0" fillId="0" borderId="3" xfId="0" applyNumberFormat="1" applyBorder="1"/>
    <xf numFmtId="3" fontId="0" fillId="0" borderId="3" xfId="0" applyNumberFormat="1" applyBorder="1"/>
    <xf numFmtId="10" fontId="0" fillId="0" borderId="3" xfId="0" applyNumberFormat="1" applyBorder="1"/>
    <xf numFmtId="0" fontId="0" fillId="0" borderId="3" xfId="0" applyFill="1" applyBorder="1"/>
    <xf numFmtId="4" fontId="0" fillId="0" borderId="3" xfId="0" applyNumberFormat="1" applyFill="1" applyBorder="1"/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2" fontId="0" fillId="0" borderId="3" xfId="0" applyNumberFormat="1" applyBorder="1"/>
    <xf numFmtId="4" fontId="0" fillId="0" borderId="0" xfId="0" applyNumberFormat="1"/>
    <xf numFmtId="0" fontId="0" fillId="0" borderId="0" xfId="0" applyFont="1"/>
    <xf numFmtId="2" fontId="0" fillId="0" borderId="0" xfId="0" applyNumberFormat="1"/>
    <xf numFmtId="49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3" xfId="0" applyFont="1" applyBorder="1"/>
    <xf numFmtId="2" fontId="2" fillId="2" borderId="3" xfId="0" applyNumberFormat="1" applyFont="1" applyFill="1" applyBorder="1"/>
    <xf numFmtId="0" fontId="0" fillId="0" borderId="3" xfId="0" applyFont="1" applyBorder="1"/>
    <xf numFmtId="0" fontId="4" fillId="0" borderId="3" xfId="0" applyFont="1" applyBorder="1"/>
    <xf numFmtId="2" fontId="0" fillId="2" borderId="3" xfId="0" applyNumberFormat="1" applyFont="1" applyFill="1" applyBorder="1"/>
    <xf numFmtId="3" fontId="4" fillId="0" borderId="3" xfId="0" applyNumberFormat="1" applyFont="1" applyBorder="1"/>
    <xf numFmtId="9" fontId="4" fillId="0" borderId="3" xfId="0" applyNumberFormat="1" applyFont="1" applyBorder="1"/>
    <xf numFmtId="2" fontId="4" fillId="0" borderId="3" xfId="0" applyNumberFormat="1" applyFont="1" applyBorder="1"/>
    <xf numFmtId="10" fontId="4" fillId="0" borderId="3" xfId="0" applyNumberFormat="1" applyFont="1" applyBorder="1"/>
    <xf numFmtId="0" fontId="0" fillId="0" borderId="3" xfId="0" applyFont="1" applyBorder="1" applyAlignment="1">
      <alignment wrapText="1"/>
    </xf>
    <xf numFmtId="3" fontId="0" fillId="0" borderId="0" xfId="0" applyNumberFormat="1"/>
    <xf numFmtId="0" fontId="1" fillId="0" borderId="3" xfId="0" applyFont="1" applyBorder="1"/>
    <xf numFmtId="2" fontId="2" fillId="0" borderId="3" xfId="0" applyNumberFormat="1" applyFont="1" applyBorder="1"/>
    <xf numFmtId="3" fontId="2" fillId="0" borderId="3" xfId="0" applyNumberFormat="1" applyFont="1" applyBorder="1"/>
    <xf numFmtId="3" fontId="2" fillId="0" borderId="3" xfId="0" applyNumberFormat="1" applyFont="1" applyFill="1" applyBorder="1" applyAlignment="1">
      <alignment wrapText="1"/>
    </xf>
    <xf numFmtId="10" fontId="5" fillId="3" borderId="3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theme="9" tint="-0.249946592608417"/>
      </font>
    </dxf>
    <dxf>
      <fill>
        <patternFill patternType="solid">
          <bgColor theme="8" tint="0.79998168889431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abSelected="1" topLeftCell="C1" workbookViewId="0">
      <selection activeCell="G25" sqref="G25"/>
    </sheetView>
  </sheetViews>
  <sheetFormatPr defaultColWidth="9" defaultRowHeight="13.5"/>
  <cols>
    <col min="1" max="2" width="9" customWidth="1"/>
    <col min="3" max="3" width="6.5" style="21" customWidth="1"/>
    <col min="4" max="5" width="20.5" style="34" customWidth="1"/>
    <col min="6" max="7" width="17.25" style="34" customWidth="1"/>
    <col min="8" max="8" width="8.5" customWidth="1"/>
    <col min="9" max="9" width="18.375" style="34" customWidth="1"/>
    <col min="10" max="10" width="17.25" style="34" customWidth="1"/>
    <col min="11" max="11" width="11.625" customWidth="1"/>
    <col min="12" max="12" width="16.125" style="34" customWidth="1"/>
    <col min="13" max="13" width="19.375" style="34" customWidth="1"/>
    <col min="14" max="14" width="8.5" style="34" customWidth="1"/>
    <col min="15" max="15" width="8.5" customWidth="1"/>
  </cols>
  <sheetData>
    <row r="1" ht="20.25" spans="4:4">
      <c r="D1" s="35">
        <v>2016</v>
      </c>
    </row>
    <row r="2" ht="40.5" spans="1:15">
      <c r="A2" s="7"/>
      <c r="B2" s="7"/>
      <c r="C2" s="36" t="s">
        <v>0</v>
      </c>
      <c r="D2" s="37" t="s">
        <v>1</v>
      </c>
      <c r="E2" s="37" t="s">
        <v>2</v>
      </c>
      <c r="F2" s="37" t="s">
        <v>3</v>
      </c>
      <c r="G2" s="37" t="s">
        <v>4</v>
      </c>
      <c r="H2" s="6" t="s">
        <v>5</v>
      </c>
      <c r="I2" s="37" t="s">
        <v>6</v>
      </c>
      <c r="J2" s="37" t="s">
        <v>7</v>
      </c>
      <c r="K2" s="6" t="s">
        <v>8</v>
      </c>
      <c r="L2" s="37" t="s">
        <v>9</v>
      </c>
      <c r="M2" s="37" t="s">
        <v>10</v>
      </c>
      <c r="N2" s="37" t="s">
        <v>11</v>
      </c>
      <c r="O2" s="38" t="s">
        <v>12</v>
      </c>
    </row>
    <row r="3" spans="1:15">
      <c r="A3" s="7" t="s">
        <v>13</v>
      </c>
      <c r="B3" s="7" t="s">
        <v>14</v>
      </c>
      <c r="C3" s="18">
        <v>12.76</v>
      </c>
      <c r="D3" s="9">
        <v>5857263000000</v>
      </c>
      <c r="E3" s="9">
        <v>5484329000000</v>
      </c>
      <c r="F3" s="9">
        <v>21618000000</v>
      </c>
      <c r="G3" s="9">
        <v>106694000000</v>
      </c>
      <c r="H3" s="10">
        <f t="shared" ref="H3:H20" si="0">G3/E3</f>
        <v>0.019454339810759</v>
      </c>
      <c r="I3" s="9">
        <v>69975000000</v>
      </c>
      <c r="J3" s="9">
        <f>I3+G3</f>
        <v>176669000000</v>
      </c>
      <c r="K3" s="18">
        <f>IF(G3=0,1000,J3/G3)</f>
        <v>1.65584756406171</v>
      </c>
      <c r="L3" s="9"/>
      <c r="M3" s="9">
        <f t="shared" ref="M3:M20" si="1">C3*F3</f>
        <v>275845680000</v>
      </c>
      <c r="N3" s="10">
        <f t="shared" ref="N3:N20" si="2">E3/D3</f>
        <v>0.936329647482109</v>
      </c>
      <c r="O3" s="10">
        <f>M3/(M3+E3+L3)</f>
        <v>0.0478884227170694</v>
      </c>
    </row>
    <row r="4" spans="1:15">
      <c r="A4" s="7" t="s">
        <v>13</v>
      </c>
      <c r="B4" s="7" t="s">
        <v>15</v>
      </c>
      <c r="C4" s="8">
        <v>16</v>
      </c>
      <c r="D4" s="9">
        <v>6085895000000</v>
      </c>
      <c r="E4" s="9">
        <v>5731485000000</v>
      </c>
      <c r="F4" s="9">
        <v>19052000000</v>
      </c>
      <c r="G4" s="9">
        <v>123960000000</v>
      </c>
      <c r="H4" s="10">
        <f t="shared" si="0"/>
        <v>0.0216279027163117</v>
      </c>
      <c r="I4" s="9">
        <v>63925000000</v>
      </c>
      <c r="J4" s="9">
        <f t="shared" ref="J4:J20" si="3">I4+G4</f>
        <v>187885000000</v>
      </c>
      <c r="K4" s="18">
        <f t="shared" ref="K4:K20" si="4">IF(G4=0,1000,J4/G4)</f>
        <v>1.51569054533721</v>
      </c>
      <c r="L4" s="9">
        <v>26000000000</v>
      </c>
      <c r="M4" s="9">
        <f t="shared" si="1"/>
        <v>304832000000</v>
      </c>
      <c r="N4" s="10">
        <f t="shared" si="2"/>
        <v>0.941765344292006</v>
      </c>
      <c r="O4" s="10">
        <f t="shared" ref="O4:O20" si="5">M4/(M4+E4+L4)</f>
        <v>0.050283084833736</v>
      </c>
    </row>
    <row r="5" spans="1:15">
      <c r="A5" s="7" t="s">
        <v>13</v>
      </c>
      <c r="B5" s="7" t="s">
        <v>16</v>
      </c>
      <c r="C5" s="8">
        <v>22</v>
      </c>
      <c r="D5" s="9">
        <v>5942311000000</v>
      </c>
      <c r="E5" s="9">
        <v>5538949000000</v>
      </c>
      <c r="F5" s="9">
        <v>25220000000</v>
      </c>
      <c r="G5" s="9">
        <v>80886000000</v>
      </c>
      <c r="H5" s="10">
        <f t="shared" si="0"/>
        <v>0.0146031313882832</v>
      </c>
      <c r="I5" s="9">
        <v>78963000000</v>
      </c>
      <c r="J5" s="9">
        <f t="shared" si="3"/>
        <v>159849000000</v>
      </c>
      <c r="K5" s="18">
        <f t="shared" si="4"/>
        <v>1.97622579927305</v>
      </c>
      <c r="L5" s="9">
        <v>0</v>
      </c>
      <c r="M5" s="9">
        <f t="shared" si="1"/>
        <v>554840000000</v>
      </c>
      <c r="N5" s="10">
        <f t="shared" si="2"/>
        <v>0.932120348463754</v>
      </c>
      <c r="O5" s="10">
        <f t="shared" si="5"/>
        <v>0.0910500839461294</v>
      </c>
    </row>
    <row r="6" spans="1:15">
      <c r="A6" s="7" t="s">
        <v>13</v>
      </c>
      <c r="B6" s="7" t="s">
        <v>17</v>
      </c>
      <c r="C6" s="8">
        <v>8.8</v>
      </c>
      <c r="D6" s="9">
        <v>2953434000000</v>
      </c>
      <c r="E6" s="9">
        <v>2751263000000</v>
      </c>
      <c r="F6" s="9">
        <v>17170000000</v>
      </c>
      <c r="G6" s="9">
        <v>54708000000</v>
      </c>
      <c r="H6" s="10">
        <f t="shared" si="0"/>
        <v>0.0198846856879913</v>
      </c>
      <c r="I6" s="9">
        <v>29935000000</v>
      </c>
      <c r="J6" s="9">
        <f t="shared" si="3"/>
        <v>84643000000</v>
      </c>
      <c r="K6" s="18">
        <f t="shared" si="4"/>
        <v>1.54717774365723</v>
      </c>
      <c r="L6" s="9">
        <v>20000000000</v>
      </c>
      <c r="M6" s="9">
        <f t="shared" si="1"/>
        <v>151096000000</v>
      </c>
      <c r="N6" s="10">
        <f t="shared" si="2"/>
        <v>0.931547141395406</v>
      </c>
      <c r="O6" s="10">
        <f t="shared" si="5"/>
        <v>0.051703435477982</v>
      </c>
    </row>
    <row r="7" spans="1:15">
      <c r="A7" s="7" t="s">
        <v>13</v>
      </c>
      <c r="B7" s="7" t="s">
        <v>18</v>
      </c>
      <c r="C7" s="8">
        <v>5.11</v>
      </c>
      <c r="D7" s="9">
        <v>24137265000000</v>
      </c>
      <c r="E7" s="9">
        <v>22156102000000</v>
      </c>
      <c r="F7" s="9">
        <v>356407000000</v>
      </c>
      <c r="G7" s="9">
        <v>319634000000</v>
      </c>
      <c r="H7" s="10">
        <f t="shared" si="0"/>
        <v>0.014426454617333</v>
      </c>
      <c r="I7" s="9">
        <v>363279000000</v>
      </c>
      <c r="J7" s="9">
        <f t="shared" si="3"/>
        <v>682913000000</v>
      </c>
      <c r="K7" s="18">
        <f t="shared" si="4"/>
        <v>2.13654680040296</v>
      </c>
      <c r="L7" s="9">
        <f>12000000000+34550000000</f>
        <v>46550000000</v>
      </c>
      <c r="M7" s="9">
        <f t="shared" si="1"/>
        <v>1821239770000</v>
      </c>
      <c r="N7" s="10">
        <f t="shared" si="2"/>
        <v>0.917920982348249</v>
      </c>
      <c r="O7" s="10">
        <f t="shared" si="5"/>
        <v>0.0758095227632638</v>
      </c>
    </row>
    <row r="8" spans="1:15">
      <c r="A8" s="7" t="s">
        <v>19</v>
      </c>
      <c r="B8" s="7" t="s">
        <v>20</v>
      </c>
      <c r="C8" s="8">
        <v>7.73</v>
      </c>
      <c r="D8" s="9">
        <v>203291030318.37</v>
      </c>
      <c r="E8" s="9">
        <v>146573251991.24</v>
      </c>
      <c r="F8" s="9">
        <v>6786023347</v>
      </c>
      <c r="G8" s="9">
        <v>5000113916.49</v>
      </c>
      <c r="H8" s="10">
        <f t="shared" si="0"/>
        <v>0.0341134132494299</v>
      </c>
      <c r="I8" s="9">
        <v>8917100628.87</v>
      </c>
      <c r="J8" s="9">
        <f t="shared" si="3"/>
        <v>13917214545.36</v>
      </c>
      <c r="K8" s="18">
        <f t="shared" si="4"/>
        <v>2.78337949450753</v>
      </c>
      <c r="L8" s="9">
        <v>0</v>
      </c>
      <c r="M8" s="9">
        <f t="shared" si="1"/>
        <v>52455960472.31</v>
      </c>
      <c r="N8" s="10">
        <f t="shared" si="2"/>
        <v>0.721002061732358</v>
      </c>
      <c r="O8" s="10">
        <f t="shared" si="5"/>
        <v>0.263559101817361</v>
      </c>
    </row>
    <row r="9" spans="1:15">
      <c r="A9" s="7" t="s">
        <v>19</v>
      </c>
      <c r="B9" s="7" t="s">
        <v>21</v>
      </c>
      <c r="C9" s="8">
        <v>9.34</v>
      </c>
      <c r="D9" s="9">
        <v>26821131071.06</v>
      </c>
      <c r="E9" s="9">
        <v>5913896955.3</v>
      </c>
      <c r="F9" s="9">
        <v>4402140480</v>
      </c>
      <c r="G9" s="9">
        <v>267436354.98</v>
      </c>
      <c r="H9" s="10">
        <f t="shared" si="0"/>
        <v>0.045221679884078</v>
      </c>
      <c r="I9" s="9">
        <v>3583388406.63</v>
      </c>
      <c r="J9" s="9">
        <f t="shared" si="3"/>
        <v>3850824761.61</v>
      </c>
      <c r="K9" s="18">
        <f t="shared" si="4"/>
        <v>14.3990324797015</v>
      </c>
      <c r="L9" s="9">
        <v>0</v>
      </c>
      <c r="M9" s="9">
        <f t="shared" si="1"/>
        <v>41115992083.2</v>
      </c>
      <c r="N9" s="10">
        <f t="shared" si="2"/>
        <v>0.220493943362482</v>
      </c>
      <c r="O9" s="10">
        <f t="shared" si="5"/>
        <v>0.87425237277386</v>
      </c>
    </row>
    <row r="10" spans="1:15">
      <c r="A10" s="7" t="s">
        <v>22</v>
      </c>
      <c r="B10" s="11" t="s">
        <v>23</v>
      </c>
      <c r="C10" s="8">
        <v>12.3</v>
      </c>
      <c r="D10" s="9">
        <v>92309160566.7</v>
      </c>
      <c r="E10" s="9">
        <v>44955516048.5</v>
      </c>
      <c r="F10" s="9">
        <v>9127269000</v>
      </c>
      <c r="G10" s="9">
        <v>17125249.99</v>
      </c>
      <c r="H10" s="10">
        <f t="shared" si="0"/>
        <v>0.000380937680072998</v>
      </c>
      <c r="I10" s="9">
        <v>12483060793.2</v>
      </c>
      <c r="J10" s="9">
        <f t="shared" si="3"/>
        <v>12500186043.19</v>
      </c>
      <c r="K10" s="18">
        <f t="shared" si="4"/>
        <v>729.927215689656</v>
      </c>
      <c r="L10" s="9">
        <v>0</v>
      </c>
      <c r="M10" s="9">
        <f t="shared" si="1"/>
        <v>112265408700</v>
      </c>
      <c r="N10" s="10">
        <f t="shared" si="2"/>
        <v>0.487010344071068</v>
      </c>
      <c r="O10" s="10">
        <f t="shared" si="5"/>
        <v>0.714061495819252</v>
      </c>
    </row>
    <row r="11" spans="1:15">
      <c r="A11" s="7" t="s">
        <v>22</v>
      </c>
      <c r="B11" s="11" t="s">
        <v>24</v>
      </c>
      <c r="C11" s="8">
        <v>49</v>
      </c>
      <c r="D11" s="9">
        <v>145070778000</v>
      </c>
      <c r="E11" s="9">
        <v>89661415000</v>
      </c>
      <c r="F11" s="9">
        <v>2728143000</v>
      </c>
      <c r="G11" s="9">
        <v>1923874000</v>
      </c>
      <c r="H11" s="10">
        <f t="shared" si="0"/>
        <v>0.0214571005822293</v>
      </c>
      <c r="I11" s="9">
        <v>6568410000</v>
      </c>
      <c r="J11" s="9">
        <f t="shared" si="3"/>
        <v>8492284000</v>
      </c>
      <c r="K11" s="18">
        <f t="shared" si="4"/>
        <v>4.41415809975082</v>
      </c>
      <c r="L11" s="9">
        <v>0</v>
      </c>
      <c r="M11" s="9">
        <f t="shared" si="1"/>
        <v>133679007000</v>
      </c>
      <c r="N11" s="10">
        <f t="shared" si="2"/>
        <v>0.61805289966805</v>
      </c>
      <c r="O11" s="10">
        <f t="shared" si="5"/>
        <v>0.598543719954107</v>
      </c>
    </row>
    <row r="12" spans="1:15">
      <c r="A12" s="7" t="s">
        <v>25</v>
      </c>
      <c r="B12" s="7" t="s">
        <v>26</v>
      </c>
      <c r="C12" s="8">
        <v>5.3</v>
      </c>
      <c r="D12" s="9">
        <v>15052744911.68</v>
      </c>
      <c r="E12" s="9">
        <v>6754640834.89</v>
      </c>
      <c r="F12" s="9">
        <v>2541243276</v>
      </c>
      <c r="G12" s="9">
        <v>4098027.6</v>
      </c>
      <c r="H12" s="10">
        <f t="shared" si="0"/>
        <v>0.000606698076207443</v>
      </c>
      <c r="I12" s="9">
        <v>1053232847.41</v>
      </c>
      <c r="J12" s="9">
        <f t="shared" si="3"/>
        <v>1057330875.01</v>
      </c>
      <c r="K12" s="18">
        <f t="shared" si="4"/>
        <v>258.009700815583</v>
      </c>
      <c r="L12" s="9">
        <v>0</v>
      </c>
      <c r="M12" s="9">
        <f t="shared" si="1"/>
        <v>13468589362.8</v>
      </c>
      <c r="N12" s="10">
        <f t="shared" si="2"/>
        <v>0.44873150209626</v>
      </c>
      <c r="O12" s="10">
        <f t="shared" si="5"/>
        <v>0.665995947785752</v>
      </c>
    </row>
    <row r="13" spans="1:15">
      <c r="A13" s="7" t="s">
        <v>25</v>
      </c>
      <c r="B13" s="11" t="s">
        <v>27</v>
      </c>
      <c r="C13" s="12">
        <v>60.11</v>
      </c>
      <c r="D13" s="9">
        <v>14330058674.85</v>
      </c>
      <c r="E13" s="9">
        <v>1455666831.8</v>
      </c>
      <c r="F13" s="9">
        <v>2347459674</v>
      </c>
      <c r="G13" s="7">
        <v>0</v>
      </c>
      <c r="H13" s="10">
        <f t="shared" si="0"/>
        <v>0</v>
      </c>
      <c r="I13" s="9">
        <v>3013184683.65</v>
      </c>
      <c r="J13" s="9">
        <f t="shared" si="3"/>
        <v>3013184683.65</v>
      </c>
      <c r="K13" s="18">
        <f t="shared" si="4"/>
        <v>1000</v>
      </c>
      <c r="L13" s="7">
        <v>0</v>
      </c>
      <c r="M13" s="9">
        <f t="shared" si="1"/>
        <v>141105801004.14</v>
      </c>
      <c r="N13" s="39">
        <f t="shared" si="2"/>
        <v>0.101581358794767</v>
      </c>
      <c r="O13" s="10">
        <f t="shared" si="5"/>
        <v>0.989789198625009</v>
      </c>
    </row>
    <row r="14" spans="1:15">
      <c r="A14" s="7" t="s">
        <v>28</v>
      </c>
      <c r="B14" s="7" t="s">
        <v>29</v>
      </c>
      <c r="C14" s="12">
        <v>32.57</v>
      </c>
      <c r="D14" s="9">
        <v>11528077971</v>
      </c>
      <c r="E14" s="9">
        <v>3128593285</v>
      </c>
      <c r="F14" s="9">
        <v>685464000</v>
      </c>
      <c r="G14" s="9">
        <v>27831179</v>
      </c>
      <c r="H14" s="10">
        <f t="shared" si="0"/>
        <v>0.00889574849292052</v>
      </c>
      <c r="I14" s="9">
        <v>1337618840</v>
      </c>
      <c r="J14" s="9">
        <f t="shared" si="3"/>
        <v>1365450019</v>
      </c>
      <c r="K14" s="18">
        <f t="shared" si="4"/>
        <v>49.0618819633908</v>
      </c>
      <c r="L14" s="7">
        <v>0</v>
      </c>
      <c r="M14" s="9">
        <f t="shared" si="1"/>
        <v>22325562480</v>
      </c>
      <c r="N14" s="10">
        <f t="shared" si="2"/>
        <v>0.271388976798238</v>
      </c>
      <c r="O14" s="10">
        <f t="shared" si="5"/>
        <v>0.87708909641773</v>
      </c>
    </row>
    <row r="15" spans="1:15">
      <c r="A15" s="7" t="s">
        <v>28</v>
      </c>
      <c r="B15" s="7" t="s">
        <v>30</v>
      </c>
      <c r="C15" s="18">
        <v>48.34</v>
      </c>
      <c r="D15" s="9">
        <v>13674035552.67</v>
      </c>
      <c r="E15" s="9">
        <v>2549401187.65</v>
      </c>
      <c r="F15" s="9">
        <v>1402252476</v>
      </c>
      <c r="G15" s="9">
        <v>16867660.9</v>
      </c>
      <c r="H15" s="10">
        <f t="shared" si="0"/>
        <v>0.00661632268067952</v>
      </c>
      <c r="I15" s="9">
        <v>2529877805.43</v>
      </c>
      <c r="J15" s="9">
        <f t="shared" si="3"/>
        <v>2546745466.33</v>
      </c>
      <c r="K15" s="18">
        <f t="shared" si="4"/>
        <v>150.983914214804</v>
      </c>
      <c r="L15" s="9">
        <v>0</v>
      </c>
      <c r="M15" s="9">
        <f t="shared" si="1"/>
        <v>67784884689.84</v>
      </c>
      <c r="N15" s="10">
        <f t="shared" si="2"/>
        <v>0.186441023780445</v>
      </c>
      <c r="O15" s="10">
        <f t="shared" si="5"/>
        <v>0.963753080651297</v>
      </c>
    </row>
    <row r="16" spans="1:15">
      <c r="A16" s="7" t="s">
        <v>28</v>
      </c>
      <c r="B16" s="7" t="s">
        <v>31</v>
      </c>
      <c r="C16" s="18">
        <v>21.45</v>
      </c>
      <c r="D16" s="9">
        <v>21351919400.65</v>
      </c>
      <c r="E16" s="9">
        <v>6283171611.23</v>
      </c>
      <c r="F16" s="9">
        <v>3299558284</v>
      </c>
      <c r="G16" s="9">
        <f>1259167.51+24207887.5</f>
        <v>25467055.01</v>
      </c>
      <c r="H16" s="10">
        <f t="shared" si="0"/>
        <v>0.00405321652594724</v>
      </c>
      <c r="I16" s="9">
        <v>5861999287.24</v>
      </c>
      <c r="J16" s="9">
        <f t="shared" si="3"/>
        <v>5887466342.25</v>
      </c>
      <c r="K16" s="18">
        <f t="shared" si="4"/>
        <v>231.17970805569</v>
      </c>
      <c r="L16" s="9">
        <v>0</v>
      </c>
      <c r="M16" s="9">
        <f t="shared" si="1"/>
        <v>70775525191.8</v>
      </c>
      <c r="N16" s="10">
        <f t="shared" si="2"/>
        <v>0.294267297161056</v>
      </c>
      <c r="O16" s="10">
        <f t="shared" si="5"/>
        <v>0.918462524388513</v>
      </c>
    </row>
    <row r="17" spans="1:15">
      <c r="A17" s="7" t="s">
        <v>28</v>
      </c>
      <c r="B17" s="7" t="s">
        <v>32</v>
      </c>
      <c r="C17" s="18">
        <v>10</v>
      </c>
      <c r="D17" s="9">
        <v>3096330515.89</v>
      </c>
      <c r="E17" s="9">
        <v>1089832172.37</v>
      </c>
      <c r="F17" s="9">
        <v>978562728</v>
      </c>
      <c r="G17" s="9">
        <v>0</v>
      </c>
      <c r="H17" s="10">
        <f t="shared" si="0"/>
        <v>0</v>
      </c>
      <c r="I17" s="9">
        <v>608374827.53</v>
      </c>
      <c r="J17" s="9">
        <f t="shared" si="3"/>
        <v>608374827.53</v>
      </c>
      <c r="K17" s="18">
        <f t="shared" si="4"/>
        <v>1000</v>
      </c>
      <c r="L17" s="9">
        <v>0</v>
      </c>
      <c r="M17" s="9">
        <f t="shared" si="1"/>
        <v>9785627280</v>
      </c>
      <c r="N17" s="10">
        <f t="shared" si="2"/>
        <v>0.351975400163875</v>
      </c>
      <c r="O17" s="10">
        <f t="shared" si="5"/>
        <v>0.899789781099087</v>
      </c>
    </row>
    <row r="18" spans="1:15">
      <c r="A18" s="7" t="s">
        <v>33</v>
      </c>
      <c r="B18" s="7" t="s">
        <v>34</v>
      </c>
      <c r="C18" s="18">
        <v>33</v>
      </c>
      <c r="D18" s="9">
        <v>182369705049.35</v>
      </c>
      <c r="E18" s="9">
        <v>127446102258.84</v>
      </c>
      <c r="F18" s="9">
        <v>6015730878</v>
      </c>
      <c r="G18" s="9">
        <f>93317462.31+310546323.57</f>
        <v>403863785.88</v>
      </c>
      <c r="H18" s="10">
        <f t="shared" si="0"/>
        <v>0.00316889868518507</v>
      </c>
      <c r="I18" s="9">
        <v>18531190076.6</v>
      </c>
      <c r="J18" s="9">
        <f t="shared" si="3"/>
        <v>18935053862.48</v>
      </c>
      <c r="K18" s="18">
        <f t="shared" si="4"/>
        <v>46.8847530392492</v>
      </c>
      <c r="L18" s="9">
        <v>0</v>
      </c>
      <c r="M18" s="9">
        <f t="shared" si="1"/>
        <v>198519118974</v>
      </c>
      <c r="N18" s="10">
        <f t="shared" si="2"/>
        <v>0.698833735703814</v>
      </c>
      <c r="O18" s="10">
        <f t="shared" si="5"/>
        <v>0.609019324893547</v>
      </c>
    </row>
    <row r="19" spans="1:15">
      <c r="A19" s="7" t="s">
        <v>33</v>
      </c>
      <c r="B19" s="7" t="s">
        <v>35</v>
      </c>
      <c r="C19" s="18">
        <v>36</v>
      </c>
      <c r="D19" s="9">
        <v>170600711000</v>
      </c>
      <c r="E19" s="9">
        <v>101624015000</v>
      </c>
      <c r="F19" s="9">
        <v>6458767000</v>
      </c>
      <c r="G19" s="9">
        <v>439607000</v>
      </c>
      <c r="H19" s="10">
        <f t="shared" si="0"/>
        <v>0.00432581806573968</v>
      </c>
      <c r="I19" s="9">
        <v>18914603000</v>
      </c>
      <c r="J19" s="9">
        <f t="shared" si="3"/>
        <v>19354210000</v>
      </c>
      <c r="K19" s="18">
        <f t="shared" si="4"/>
        <v>44.0261642785488</v>
      </c>
      <c r="L19" s="9">
        <v>0</v>
      </c>
      <c r="M19" s="9">
        <f t="shared" si="1"/>
        <v>232515612000</v>
      </c>
      <c r="N19" s="10">
        <f t="shared" si="2"/>
        <v>0.595683420100166</v>
      </c>
      <c r="O19" s="10">
        <f t="shared" si="5"/>
        <v>0.695863624699623</v>
      </c>
    </row>
    <row r="20" spans="1:15">
      <c r="A20" s="7" t="s">
        <v>36</v>
      </c>
      <c r="B20" s="7" t="s">
        <v>37</v>
      </c>
      <c r="C20" s="18">
        <v>29</v>
      </c>
      <c r="D20" s="9">
        <v>7632447445.47</v>
      </c>
      <c r="E20" s="9">
        <v>2368321448.24</v>
      </c>
      <c r="F20" s="9">
        <v>673416467</v>
      </c>
      <c r="G20" s="9">
        <v>0</v>
      </c>
      <c r="H20" s="10">
        <f t="shared" si="0"/>
        <v>0</v>
      </c>
      <c r="I20" s="9">
        <v>290570545.68</v>
      </c>
      <c r="J20" s="9">
        <f t="shared" si="3"/>
        <v>290570545.68</v>
      </c>
      <c r="K20" s="18">
        <f t="shared" si="4"/>
        <v>1000</v>
      </c>
      <c r="L20" s="9">
        <v>0</v>
      </c>
      <c r="M20" s="9">
        <f t="shared" si="1"/>
        <v>19529077543</v>
      </c>
      <c r="N20" s="10">
        <f t="shared" si="2"/>
        <v>0.31029646324596</v>
      </c>
      <c r="O20" s="10">
        <f t="shared" si="5"/>
        <v>0.891844622770611</v>
      </c>
    </row>
    <row r="21" spans="1:15">
      <c r="A21" s="7"/>
      <c r="B21" s="7"/>
      <c r="C21" s="18"/>
      <c r="D21" s="9"/>
      <c r="E21" s="9"/>
      <c r="F21" s="9"/>
      <c r="G21" s="9"/>
      <c r="H21" s="10"/>
      <c r="I21" s="9"/>
      <c r="J21" s="9"/>
      <c r="K21" s="18"/>
      <c r="L21" s="9"/>
      <c r="M21" s="9"/>
      <c r="N21" s="10"/>
      <c r="O21" s="18"/>
    </row>
    <row r="22" spans="1:15">
      <c r="A22" s="7"/>
      <c r="B22" s="7"/>
      <c r="C22" s="18"/>
      <c r="D22" s="9"/>
      <c r="E22" s="9"/>
      <c r="F22" s="9"/>
      <c r="G22" s="9"/>
      <c r="H22" s="10"/>
      <c r="I22" s="9"/>
      <c r="J22" s="9"/>
      <c r="K22" s="18"/>
      <c r="L22" s="9"/>
      <c r="M22" s="9"/>
      <c r="N22" s="10"/>
      <c r="O22" s="18"/>
    </row>
    <row r="23" spans="1:15">
      <c r="A23" s="7"/>
      <c r="B23" s="7"/>
      <c r="C23" s="18"/>
      <c r="D23" s="9"/>
      <c r="E23" s="9"/>
      <c r="F23" s="9"/>
      <c r="G23" s="9"/>
      <c r="H23" s="10"/>
      <c r="I23" s="9"/>
      <c r="J23" s="9"/>
      <c r="K23" s="18"/>
      <c r="L23" s="9"/>
      <c r="M23" s="9"/>
      <c r="N23" s="10"/>
      <c r="O23" s="18"/>
    </row>
    <row r="24" spans="1:15">
      <c r="A24" s="7"/>
      <c r="B24" s="7"/>
      <c r="C24" s="18"/>
      <c r="D24" s="9"/>
      <c r="E24" s="9"/>
      <c r="F24" s="9"/>
      <c r="G24" s="9"/>
      <c r="H24" s="10"/>
      <c r="I24" s="9"/>
      <c r="J24" s="9"/>
      <c r="K24" s="18"/>
      <c r="L24" s="9"/>
      <c r="M24" s="9"/>
      <c r="N24" s="10"/>
      <c r="O24" s="18"/>
    </row>
    <row r="25" spans="1:15">
      <c r="A25" s="7"/>
      <c r="B25" s="7"/>
      <c r="C25" s="18"/>
      <c r="D25" s="9"/>
      <c r="E25" s="9"/>
      <c r="F25" s="9"/>
      <c r="G25" s="9"/>
      <c r="H25" s="10"/>
      <c r="I25" s="9"/>
      <c r="J25" s="9"/>
      <c r="K25" s="18"/>
      <c r="L25" s="9"/>
      <c r="M25" s="9"/>
      <c r="N25" s="10"/>
      <c r="O25" s="18"/>
    </row>
    <row r="26" spans="1:15">
      <c r="A26" s="7"/>
      <c r="B26" s="7"/>
      <c r="C26" s="18"/>
      <c r="D26" s="9"/>
      <c r="E26" s="9"/>
      <c r="F26" s="9"/>
      <c r="G26" s="9"/>
      <c r="H26" s="10"/>
      <c r="I26" s="9"/>
      <c r="J26" s="9"/>
      <c r="K26" s="18"/>
      <c r="L26" s="9"/>
      <c r="M26" s="9"/>
      <c r="N26" s="10"/>
      <c r="O26" s="18"/>
    </row>
    <row r="27" spans="1:15">
      <c r="A27" s="7"/>
      <c r="B27" s="7"/>
      <c r="C27" s="18"/>
      <c r="D27" s="9"/>
      <c r="E27" s="9"/>
      <c r="F27" s="9"/>
      <c r="G27" s="9"/>
      <c r="H27" s="10"/>
      <c r="I27" s="9"/>
      <c r="J27" s="9"/>
      <c r="K27" s="18"/>
      <c r="L27" s="9"/>
      <c r="M27" s="9"/>
      <c r="N27" s="10"/>
      <c r="O27" s="18"/>
    </row>
    <row r="28" spans="1:15">
      <c r="A28" s="7"/>
      <c r="B28" s="7"/>
      <c r="C28" s="18"/>
      <c r="D28" s="9"/>
      <c r="E28" s="9"/>
      <c r="F28" s="9"/>
      <c r="G28" s="9"/>
      <c r="H28" s="10"/>
      <c r="I28" s="9"/>
      <c r="J28" s="9"/>
      <c r="K28" s="18"/>
      <c r="L28" s="9"/>
      <c r="M28" s="9"/>
      <c r="N28" s="10"/>
      <c r="O28" s="18"/>
    </row>
    <row r="29" spans="1:15">
      <c r="A29" s="7"/>
      <c r="B29" s="7"/>
      <c r="C29" s="18"/>
      <c r="D29" s="9"/>
      <c r="E29" s="9"/>
      <c r="F29" s="9"/>
      <c r="G29" s="9"/>
      <c r="H29" s="10"/>
      <c r="I29" s="9"/>
      <c r="J29" s="9"/>
      <c r="K29" s="18"/>
      <c r="L29" s="9"/>
      <c r="M29" s="9"/>
      <c r="N29" s="10"/>
      <c r="O29" s="18"/>
    </row>
    <row r="30" spans="1:15">
      <c r="A30" s="7"/>
      <c r="B30" s="7"/>
      <c r="C30" s="18"/>
      <c r="D30" s="9"/>
      <c r="E30" s="9"/>
      <c r="F30" s="9"/>
      <c r="G30" s="9"/>
      <c r="H30" s="10"/>
      <c r="I30" s="9"/>
      <c r="J30" s="9"/>
      <c r="K30" s="18"/>
      <c r="L30" s="9"/>
      <c r="M30" s="9"/>
      <c r="N30" s="10"/>
      <c r="O30" s="18"/>
    </row>
    <row r="31" spans="1:15">
      <c r="A31" s="7"/>
      <c r="B31" s="7"/>
      <c r="C31" s="18"/>
      <c r="D31" s="9"/>
      <c r="E31" s="9"/>
      <c r="F31" s="9"/>
      <c r="G31" s="9"/>
      <c r="H31" s="10"/>
      <c r="I31" s="9"/>
      <c r="J31" s="9"/>
      <c r="K31" s="18"/>
      <c r="L31" s="9"/>
      <c r="M31" s="9"/>
      <c r="N31" s="10"/>
      <c r="O31" s="18"/>
    </row>
    <row r="32" spans="1:15">
      <c r="A32" s="7"/>
      <c r="B32" s="7"/>
      <c r="C32" s="18"/>
      <c r="D32" s="9"/>
      <c r="E32" s="9"/>
      <c r="F32" s="9"/>
      <c r="G32" s="9"/>
      <c r="H32" s="10"/>
      <c r="I32" s="9"/>
      <c r="J32" s="9"/>
      <c r="K32" s="18"/>
      <c r="L32" s="9"/>
      <c r="M32" s="9"/>
      <c r="N32" s="10"/>
      <c r="O32" s="18"/>
    </row>
  </sheetData>
  <conditionalFormatting sqref="G$1:G$1048576">
    <cfRule type="top10" dxfId="0" priority="1" percent="1" rank="30"/>
  </conditionalFormatting>
  <conditionalFormatting sqref="H$1:H$1048576">
    <cfRule type="top10" dxfId="0" priority="6" percent="1" rank="30"/>
    <cfRule type="top10" dxfId="1" priority="4" percent="1" bottom="1" rank="30"/>
  </conditionalFormatting>
  <conditionalFormatting sqref="I$1:I$1048576">
    <cfRule type="top10" dxfId="0" priority="3" percent="1" rank="30"/>
  </conditionalFormatting>
  <conditionalFormatting sqref="J$1:J$1048576">
    <cfRule type="top10" dxfId="0" priority="2" percent="1" rank="30"/>
  </conditionalFormatting>
  <conditionalFormatting sqref="N$1:N$1048576">
    <cfRule type="top10" dxfId="0" priority="14" percent="1" rank="30"/>
  </conditionalFormatting>
  <conditionalFormatting sqref="O$1:O$1048576">
    <cfRule type="top10" dxfId="0" priority="5" percent="1" rank="30"/>
  </conditionalFormatting>
  <conditionalFormatting sqref="A$1:O$1048576">
    <cfRule type="expression" dxfId="2" priority="13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workbookViewId="0">
      <selection activeCell="H8" sqref="H8"/>
    </sheetView>
  </sheetViews>
  <sheetFormatPr defaultColWidth="9" defaultRowHeight="13.5"/>
  <cols>
    <col min="1" max="1" width="5.25" style="7" customWidth="1"/>
    <col min="2" max="2" width="9" style="7"/>
    <col min="3" max="3" width="18.375" style="7" customWidth="1"/>
    <col min="4" max="4" width="9.75" style="7" customWidth="1"/>
    <col min="5" max="5" width="12.75" style="7" customWidth="1"/>
    <col min="6" max="6" width="8.5" style="7" customWidth="1"/>
    <col min="7" max="7" width="15" style="7" customWidth="1"/>
    <col min="8" max="8" width="8.5" style="7" customWidth="1"/>
    <col min="9" max="10" width="16.125" style="7" customWidth="1"/>
    <col min="11" max="11" width="9.75" style="7" customWidth="1"/>
    <col min="12" max="12" width="10.5" style="7" customWidth="1"/>
    <col min="13" max="13" width="9.75" style="7" customWidth="1"/>
  </cols>
  <sheetData>
    <row r="1" spans="3:13">
      <c r="C1" s="4">
        <v>2016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41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</row>
    <row r="3" spans="1:13">
      <c r="A3" s="7" t="s">
        <v>13</v>
      </c>
      <c r="B3" s="7" t="s">
        <v>14</v>
      </c>
      <c r="C3" s="9">
        <v>69975000000</v>
      </c>
      <c r="D3" s="9">
        <v>52832</v>
      </c>
      <c r="E3" s="9">
        <v>0</v>
      </c>
      <c r="F3" s="10">
        <f>E3/J3</f>
        <v>0</v>
      </c>
      <c r="G3" s="9">
        <v>0</v>
      </c>
      <c r="H3" s="10">
        <f>G3/J3</f>
        <v>0</v>
      </c>
      <c r="I3" s="9">
        <f>J3-E3-G3</f>
        <v>21107000000</v>
      </c>
      <c r="J3" s="9">
        <v>21107000000</v>
      </c>
      <c r="K3" s="9">
        <f t="shared" ref="K3:K20" si="0">J3/D3</f>
        <v>399511.659600242</v>
      </c>
      <c r="L3" s="9">
        <f t="shared" ref="L3:L20" si="1">C3/D3</f>
        <v>1324481.37492429</v>
      </c>
      <c r="M3" s="8">
        <f t="shared" ref="M3:M6" si="2">C3/J3</f>
        <v>3.31525086464206</v>
      </c>
    </row>
    <row r="4" spans="1:13">
      <c r="A4" s="7" t="s">
        <v>13</v>
      </c>
      <c r="B4" s="7" t="s">
        <v>15</v>
      </c>
      <c r="C4" s="9">
        <v>63925000000</v>
      </c>
      <c r="D4" s="9">
        <v>56236</v>
      </c>
      <c r="E4" s="9">
        <v>0</v>
      </c>
      <c r="F4" s="10">
        <f t="shared" ref="F4:F20" si="3">E4/J4</f>
        <v>0</v>
      </c>
      <c r="G4" s="9">
        <v>0</v>
      </c>
      <c r="H4" s="10">
        <f t="shared" ref="H4:H20" si="4">G4/J4</f>
        <v>0</v>
      </c>
      <c r="I4" s="9">
        <f t="shared" ref="I4:I19" si="5">J4-E4-G4</f>
        <v>19863000000</v>
      </c>
      <c r="J4" s="9">
        <v>19863000000</v>
      </c>
      <c r="K4" s="9">
        <f t="shared" si="0"/>
        <v>353207.909524148</v>
      </c>
      <c r="L4" s="9">
        <f t="shared" si="1"/>
        <v>1136727.36325485</v>
      </c>
      <c r="M4" s="8">
        <f t="shared" si="2"/>
        <v>3.21829532296229</v>
      </c>
    </row>
    <row r="5" spans="1:13">
      <c r="A5" s="7" t="s">
        <v>13</v>
      </c>
      <c r="B5" s="7" t="s">
        <v>16</v>
      </c>
      <c r="C5" s="9">
        <v>78963000000</v>
      </c>
      <c r="D5" s="9">
        <v>70461</v>
      </c>
      <c r="E5" s="9">
        <v>0</v>
      </c>
      <c r="F5" s="10">
        <f t="shared" si="3"/>
        <v>0</v>
      </c>
      <c r="G5" s="9">
        <v>0</v>
      </c>
      <c r="H5" s="10">
        <f t="shared" si="4"/>
        <v>0</v>
      </c>
      <c r="I5" s="9">
        <f t="shared" si="5"/>
        <v>31284000000</v>
      </c>
      <c r="J5" s="9">
        <v>31284000000</v>
      </c>
      <c r="K5" s="9">
        <f t="shared" si="0"/>
        <v>443990.292502235</v>
      </c>
      <c r="L5" s="9">
        <f t="shared" si="1"/>
        <v>1120662.4941457</v>
      </c>
      <c r="M5" s="8">
        <f t="shared" si="2"/>
        <v>2.5240698120445</v>
      </c>
    </row>
    <row r="6" spans="1:13">
      <c r="A6" s="7" t="s">
        <v>13</v>
      </c>
      <c r="B6" s="7" t="s">
        <v>17</v>
      </c>
      <c r="C6" s="9">
        <v>29935000000</v>
      </c>
      <c r="D6" s="9">
        <v>36885</v>
      </c>
      <c r="E6" s="9">
        <v>0</v>
      </c>
      <c r="F6" s="10">
        <f t="shared" si="3"/>
        <v>0</v>
      </c>
      <c r="G6" s="9">
        <v>0</v>
      </c>
      <c r="H6" s="10">
        <f t="shared" si="4"/>
        <v>0</v>
      </c>
      <c r="I6" s="9">
        <f t="shared" si="5"/>
        <v>12896000000</v>
      </c>
      <c r="J6" s="9">
        <v>12896000000</v>
      </c>
      <c r="K6" s="9">
        <f t="shared" si="0"/>
        <v>349627.21973702</v>
      </c>
      <c r="L6" s="9">
        <f t="shared" si="1"/>
        <v>811576.521621255</v>
      </c>
      <c r="M6" s="8">
        <f t="shared" si="2"/>
        <v>2.32126240694789</v>
      </c>
    </row>
    <row r="7" spans="1:13">
      <c r="A7" s="7" t="s">
        <v>13</v>
      </c>
      <c r="B7" s="7" t="s">
        <v>18</v>
      </c>
      <c r="C7" s="9">
        <v>363279000000</v>
      </c>
      <c r="D7" s="9">
        <v>461749</v>
      </c>
      <c r="E7" s="9"/>
      <c r="F7" s="10"/>
      <c r="G7" s="9"/>
      <c r="H7" s="10"/>
      <c r="I7" s="9">
        <f t="shared" si="5"/>
        <v>0</v>
      </c>
      <c r="J7" s="9"/>
      <c r="K7" s="9">
        <f t="shared" si="0"/>
        <v>0</v>
      </c>
      <c r="L7" s="9">
        <f t="shared" si="1"/>
        <v>786745.61287626</v>
      </c>
      <c r="M7" s="8"/>
    </row>
    <row r="8" spans="1:13">
      <c r="A8" s="7" t="s">
        <v>19</v>
      </c>
      <c r="B8" s="7" t="s">
        <v>20</v>
      </c>
      <c r="C8" s="9">
        <v>8917100628.87</v>
      </c>
      <c r="D8" s="9">
        <v>9028</v>
      </c>
      <c r="E8" s="9">
        <v>1144846.05</v>
      </c>
      <c r="F8" s="10">
        <f t="shared" si="3"/>
        <v>0.000509430255554257</v>
      </c>
      <c r="G8" s="9">
        <v>535267352.52</v>
      </c>
      <c r="H8" s="10">
        <f t="shared" si="4"/>
        <v>0.238181705028474</v>
      </c>
      <c r="I8" s="9">
        <f t="shared" si="5"/>
        <v>1710894547.58</v>
      </c>
      <c r="J8" s="9">
        <v>2247306746.15</v>
      </c>
      <c r="K8" s="9">
        <f t="shared" si="0"/>
        <v>248926.312156624</v>
      </c>
      <c r="L8" s="9">
        <f t="shared" si="1"/>
        <v>987716.064340939</v>
      </c>
      <c r="M8" s="8">
        <f t="shared" ref="M8:M20" si="6">C8/J8</f>
        <v>3.96790542463615</v>
      </c>
    </row>
    <row r="9" spans="1:13">
      <c r="A9" s="7" t="s">
        <v>19</v>
      </c>
      <c r="B9" s="7" t="s">
        <v>21</v>
      </c>
      <c r="C9" s="9">
        <v>3583388406.63</v>
      </c>
      <c r="D9" s="9">
        <v>880</v>
      </c>
      <c r="E9" s="9">
        <v>12203773.97</v>
      </c>
      <c r="F9" s="10">
        <f t="shared" si="3"/>
        <v>0.0912391061509979</v>
      </c>
      <c r="G9" s="9">
        <v>36824819.3</v>
      </c>
      <c r="H9" s="10">
        <f t="shared" si="4"/>
        <v>0.275313489529011</v>
      </c>
      <c r="I9" s="9">
        <f t="shared" si="5"/>
        <v>84727363.85</v>
      </c>
      <c r="J9" s="9">
        <v>133755957.12</v>
      </c>
      <c r="K9" s="9">
        <f t="shared" si="0"/>
        <v>151995.405818182</v>
      </c>
      <c r="L9" s="9">
        <f t="shared" si="1"/>
        <v>4072032.28026136</v>
      </c>
      <c r="M9" s="8">
        <f t="shared" si="6"/>
        <v>26.7904957938818</v>
      </c>
    </row>
    <row r="10" spans="1:13">
      <c r="A10" s="7" t="s">
        <v>22</v>
      </c>
      <c r="B10" s="11" t="s">
        <v>23</v>
      </c>
      <c r="C10" s="9">
        <v>12483060793.2</v>
      </c>
      <c r="D10" s="9">
        <v>71617</v>
      </c>
      <c r="E10" s="9">
        <v>218792034.41</v>
      </c>
      <c r="F10" s="10">
        <f t="shared" si="3"/>
        <v>0.0319867505465402</v>
      </c>
      <c r="G10" s="9">
        <v>704072924.91</v>
      </c>
      <c r="H10" s="10">
        <f t="shared" si="4"/>
        <v>0.102933386384015</v>
      </c>
      <c r="I10" s="9">
        <f t="shared" si="5"/>
        <v>5917218221.11</v>
      </c>
      <c r="J10" s="9">
        <v>6840083180.43</v>
      </c>
      <c r="K10" s="9">
        <f t="shared" si="0"/>
        <v>95509.2112268037</v>
      </c>
      <c r="L10" s="9">
        <f t="shared" si="1"/>
        <v>174303.039686108</v>
      </c>
      <c r="M10" s="8">
        <f t="shared" si="6"/>
        <v>1.82498669444766</v>
      </c>
    </row>
    <row r="11" spans="1:13">
      <c r="A11" s="7" t="s">
        <v>22</v>
      </c>
      <c r="B11" s="11" t="s">
        <v>24</v>
      </c>
      <c r="C11" s="9">
        <v>6568410000</v>
      </c>
      <c r="D11" s="9">
        <v>193842</v>
      </c>
      <c r="E11" s="9">
        <v>591820000</v>
      </c>
      <c r="F11" s="10">
        <f t="shared" si="3"/>
        <v>0.0394977719017354</v>
      </c>
      <c r="G11" s="9">
        <v>1789765000</v>
      </c>
      <c r="H11" s="10">
        <f t="shared" si="4"/>
        <v>0.119448024277161</v>
      </c>
      <c r="I11" s="9">
        <f t="shared" si="5"/>
        <v>12602045000</v>
      </c>
      <c r="J11" s="9">
        <v>14983630000</v>
      </c>
      <c r="K11" s="9">
        <f t="shared" si="0"/>
        <v>77298.1603574045</v>
      </c>
      <c r="L11" s="9">
        <f t="shared" si="1"/>
        <v>33885.3808772093</v>
      </c>
      <c r="M11" s="8">
        <f t="shared" si="6"/>
        <v>0.438372410423909</v>
      </c>
    </row>
    <row r="12" spans="1:13">
      <c r="A12" s="7" t="s">
        <v>25</v>
      </c>
      <c r="B12" s="7" t="s">
        <v>26</v>
      </c>
      <c r="C12" s="9">
        <v>1053232847.41</v>
      </c>
      <c r="D12" s="9">
        <v>16949</v>
      </c>
      <c r="E12" s="9">
        <v>273472163.18</v>
      </c>
      <c r="F12" s="10">
        <f t="shared" si="3"/>
        <v>0.151525971952627</v>
      </c>
      <c r="G12" s="9">
        <v>794418892.36</v>
      </c>
      <c r="H12" s="10">
        <f t="shared" si="4"/>
        <v>0.440173118180028</v>
      </c>
      <c r="I12" s="9">
        <f t="shared" si="5"/>
        <v>736896332.76</v>
      </c>
      <c r="J12" s="9">
        <v>1804787388.3</v>
      </c>
      <c r="K12" s="9">
        <f t="shared" si="0"/>
        <v>106483.414260428</v>
      </c>
      <c r="L12" s="9">
        <f t="shared" si="1"/>
        <v>62141.2972688654</v>
      </c>
      <c r="M12" s="8">
        <f t="shared" si="6"/>
        <v>0.583577242526102</v>
      </c>
    </row>
    <row r="13" spans="1:13">
      <c r="A13" s="7" t="s">
        <v>25</v>
      </c>
      <c r="B13" s="11" t="s">
        <v>27</v>
      </c>
      <c r="C13" s="9">
        <v>3013184683.65</v>
      </c>
      <c r="D13" s="9">
        <v>12653</v>
      </c>
      <c r="E13" s="9"/>
      <c r="F13" s="10">
        <f t="shared" si="3"/>
        <v>0</v>
      </c>
      <c r="G13" s="9">
        <v>86211163.67</v>
      </c>
      <c r="H13" s="10">
        <f t="shared" si="4"/>
        <v>0.0659987782195492</v>
      </c>
      <c r="I13" s="9">
        <f t="shared" si="5"/>
        <v>1220042770.05</v>
      </c>
      <c r="J13" s="9">
        <v>1306253933.72</v>
      </c>
      <c r="K13" s="9">
        <f t="shared" si="0"/>
        <v>103236.697519956</v>
      </c>
      <c r="L13" s="9">
        <f t="shared" si="1"/>
        <v>238139.941804315</v>
      </c>
      <c r="M13" s="8">
        <f t="shared" si="6"/>
        <v>2.30673730877804</v>
      </c>
    </row>
    <row r="14" spans="1:13">
      <c r="A14" s="7" t="s">
        <v>28</v>
      </c>
      <c r="B14" s="7" t="s">
        <v>29</v>
      </c>
      <c r="C14" s="8">
        <v>1337618840</v>
      </c>
      <c r="D14" s="9">
        <v>4627</v>
      </c>
      <c r="E14" s="9">
        <v>258845366</v>
      </c>
      <c r="F14" s="10">
        <f t="shared" si="3"/>
        <v>0.594198248652809</v>
      </c>
      <c r="G14" s="9">
        <v>98464931</v>
      </c>
      <c r="H14" s="10">
        <f t="shared" si="4"/>
        <v>0.226033366785943</v>
      </c>
      <c r="I14" s="9">
        <f t="shared" si="5"/>
        <v>78310923</v>
      </c>
      <c r="J14" s="9">
        <v>435621220</v>
      </c>
      <c r="K14" s="9">
        <f t="shared" si="0"/>
        <v>94147.6593905338</v>
      </c>
      <c r="L14" s="9">
        <f t="shared" si="1"/>
        <v>289089.872487573</v>
      </c>
      <c r="M14" s="8">
        <f t="shared" si="6"/>
        <v>3.07060073887126</v>
      </c>
    </row>
    <row r="15" spans="1:13">
      <c r="A15" s="7" t="s">
        <v>28</v>
      </c>
      <c r="B15" s="7" t="s">
        <v>30</v>
      </c>
      <c r="C15" s="9">
        <v>2529877805.43</v>
      </c>
      <c r="D15" s="9">
        <v>2009</v>
      </c>
      <c r="E15" s="9">
        <v>64480618.37</v>
      </c>
      <c r="F15" s="10">
        <f t="shared" si="3"/>
        <v>0.220570751325049</v>
      </c>
      <c r="G15" s="9">
        <v>187464663.09</v>
      </c>
      <c r="H15" s="10">
        <f t="shared" si="4"/>
        <v>0.641265897100894</v>
      </c>
      <c r="I15" s="9">
        <f t="shared" si="5"/>
        <v>40390025.84</v>
      </c>
      <c r="J15" s="9">
        <v>292335307.3</v>
      </c>
      <c r="K15" s="9">
        <f t="shared" si="0"/>
        <v>145512.845843703</v>
      </c>
      <c r="L15" s="9">
        <f t="shared" si="1"/>
        <v>1259272.17791439</v>
      </c>
      <c r="M15" s="8">
        <f t="shared" si="6"/>
        <v>8.65402755758746</v>
      </c>
    </row>
    <row r="16" spans="1:13">
      <c r="A16" s="7" t="s">
        <v>28</v>
      </c>
      <c r="B16" s="7" t="s">
        <v>31</v>
      </c>
      <c r="C16" s="9">
        <v>5861999287.24</v>
      </c>
      <c r="D16" s="9">
        <v>50431</v>
      </c>
      <c r="E16" s="9">
        <v>770971885.68</v>
      </c>
      <c r="F16" s="10">
        <f t="shared" si="3"/>
        <v>0.221819958479612</v>
      </c>
      <c r="G16" s="9">
        <v>482653948.47</v>
      </c>
      <c r="H16" s="10">
        <f t="shared" si="4"/>
        <v>0.138866644553721</v>
      </c>
      <c r="I16" s="9">
        <f t="shared" si="5"/>
        <v>2222039254.62</v>
      </c>
      <c r="J16" s="9">
        <v>3475665088.77</v>
      </c>
      <c r="K16" s="9">
        <f t="shared" si="0"/>
        <v>68919.2181152466</v>
      </c>
      <c r="L16" s="9">
        <f t="shared" si="1"/>
        <v>116238.014063572</v>
      </c>
      <c r="M16" s="8">
        <f t="shared" si="6"/>
        <v>1.6865834703638</v>
      </c>
    </row>
    <row r="17" spans="1:13">
      <c r="A17" s="7" t="s">
        <v>28</v>
      </c>
      <c r="B17" s="7" t="s">
        <v>32</v>
      </c>
      <c r="C17" s="9">
        <v>608374827.53</v>
      </c>
      <c r="D17" s="9">
        <v>1524</v>
      </c>
      <c r="E17" s="9"/>
      <c r="F17" s="10">
        <f t="shared" si="3"/>
        <v>0</v>
      </c>
      <c r="G17" s="9"/>
      <c r="H17" s="10">
        <f t="shared" si="4"/>
        <v>0</v>
      </c>
      <c r="I17" s="9"/>
      <c r="J17" s="9">
        <v>162557704.4</v>
      </c>
      <c r="K17" s="9">
        <f t="shared" si="0"/>
        <v>106665.160367454</v>
      </c>
      <c r="L17" s="9">
        <f t="shared" si="1"/>
        <v>399196.08105643</v>
      </c>
      <c r="M17" s="8">
        <f t="shared" si="6"/>
        <v>3.74251611005156</v>
      </c>
    </row>
    <row r="18" spans="1:13">
      <c r="A18" s="7" t="s">
        <v>33</v>
      </c>
      <c r="B18" s="7" t="s">
        <v>34</v>
      </c>
      <c r="C18" s="9">
        <v>18531190076.6</v>
      </c>
      <c r="D18" s="9">
        <v>71610</v>
      </c>
      <c r="E18" s="9"/>
      <c r="F18" s="10">
        <f t="shared" si="3"/>
        <v>0</v>
      </c>
      <c r="G18" s="9"/>
      <c r="H18" s="10">
        <f t="shared" si="4"/>
        <v>0</v>
      </c>
      <c r="I18" s="9">
        <f t="shared" si="5"/>
        <v>5756088826.04</v>
      </c>
      <c r="J18" s="9">
        <v>5756088826.04</v>
      </c>
      <c r="K18" s="9">
        <f t="shared" si="0"/>
        <v>80381.0756324536</v>
      </c>
      <c r="L18" s="9">
        <f t="shared" si="1"/>
        <v>258779.361494205</v>
      </c>
      <c r="M18" s="8">
        <f t="shared" si="6"/>
        <v>3.21940655133164</v>
      </c>
    </row>
    <row r="19" spans="1:13">
      <c r="A19" s="7" t="s">
        <v>33</v>
      </c>
      <c r="B19" s="7" t="s">
        <v>35</v>
      </c>
      <c r="C19" s="9">
        <v>18914603000</v>
      </c>
      <c r="D19" s="9">
        <v>96418</v>
      </c>
      <c r="E19" s="9"/>
      <c r="F19" s="10">
        <f t="shared" si="3"/>
        <v>0</v>
      </c>
      <c r="G19" s="9"/>
      <c r="H19" s="10">
        <f t="shared" si="4"/>
        <v>0</v>
      </c>
      <c r="I19" s="9">
        <f t="shared" si="5"/>
        <v>10675182000</v>
      </c>
      <c r="J19" s="9">
        <v>10675182000</v>
      </c>
      <c r="K19" s="9">
        <f t="shared" si="0"/>
        <v>110717.729054741</v>
      </c>
      <c r="L19" s="9">
        <f t="shared" si="1"/>
        <v>196172.94488581</v>
      </c>
      <c r="M19" s="8">
        <f t="shared" si="6"/>
        <v>1.77182955756633</v>
      </c>
    </row>
    <row r="20" spans="1:13">
      <c r="A20" s="7" t="s">
        <v>36</v>
      </c>
      <c r="B20" s="7" t="s">
        <v>37</v>
      </c>
      <c r="C20" s="9">
        <v>290570545.68</v>
      </c>
      <c r="D20" s="9">
        <v>2276</v>
      </c>
      <c r="E20" s="9">
        <v>262277274.09</v>
      </c>
      <c r="F20" s="10">
        <f t="shared" si="3"/>
        <v>0.42568021640151</v>
      </c>
      <c r="G20" s="9">
        <v>353859591.06</v>
      </c>
      <c r="H20" s="10">
        <f t="shared" si="4"/>
        <v>0.57431978359849</v>
      </c>
      <c r="J20" s="9">
        <f>262277274.09+353859591.06</f>
        <v>616136865.15</v>
      </c>
      <c r="K20" s="9">
        <f t="shared" si="0"/>
        <v>270710.397693322</v>
      </c>
      <c r="L20" s="9">
        <f t="shared" si="1"/>
        <v>127667.199332162</v>
      </c>
      <c r="M20" s="8">
        <f t="shared" si="6"/>
        <v>0.471600649328554</v>
      </c>
    </row>
    <row r="21" spans="3:13">
      <c r="C21" s="9"/>
      <c r="E21" s="9"/>
      <c r="F21" s="9"/>
      <c r="G21" s="9"/>
      <c r="H21" s="9"/>
      <c r="J21" s="9"/>
      <c r="K21" s="9"/>
      <c r="L21" s="9"/>
      <c r="M21" s="8"/>
    </row>
    <row r="22" spans="3:13">
      <c r="C22" s="9"/>
      <c r="E22" s="9"/>
      <c r="F22" s="9"/>
      <c r="G22" s="9"/>
      <c r="H22" s="9"/>
      <c r="J22" s="9"/>
      <c r="M22" s="9"/>
    </row>
    <row r="23" spans="3:13">
      <c r="C23" s="9"/>
      <c r="E23" s="9"/>
      <c r="F23" s="9"/>
      <c r="G23" s="9"/>
      <c r="H23" s="9"/>
      <c r="J23" s="9"/>
      <c r="M23" s="9"/>
    </row>
    <row r="24" spans="3:13">
      <c r="C24" s="9"/>
      <c r="E24" s="9"/>
      <c r="F24" s="9"/>
      <c r="G24" s="9"/>
      <c r="H24" s="9"/>
      <c r="J24" s="9"/>
      <c r="M24" s="9"/>
    </row>
    <row r="25" spans="3:13">
      <c r="C25" s="9"/>
      <c r="E25" s="9"/>
      <c r="F25" s="9"/>
      <c r="G25" s="9"/>
      <c r="H25" s="9"/>
      <c r="J25" s="9"/>
      <c r="M25" s="9"/>
    </row>
    <row r="26" spans="3:13">
      <c r="C26" s="9"/>
      <c r="E26" s="9"/>
      <c r="F26" s="9"/>
      <c r="G26" s="9"/>
      <c r="H26" s="9"/>
      <c r="J26" s="9"/>
      <c r="M26" s="9"/>
    </row>
    <row r="27" spans="3:13">
      <c r="C27" s="9"/>
      <c r="E27" s="9"/>
      <c r="F27" s="9"/>
      <c r="G27" s="9"/>
      <c r="H27" s="9"/>
      <c r="J27" s="9"/>
      <c r="M27" s="9"/>
    </row>
    <row r="28" spans="3:13">
      <c r="C28" s="9"/>
      <c r="G28" s="9"/>
      <c r="H28" s="9"/>
      <c r="J28" s="9"/>
      <c r="M28" s="9"/>
    </row>
    <row r="29" spans="3:13">
      <c r="C29" s="9"/>
      <c r="G29" s="9"/>
      <c r="H29" s="9"/>
      <c r="J29" s="9"/>
      <c r="M29" s="9"/>
    </row>
    <row r="30" spans="3:13">
      <c r="C30" s="9"/>
      <c r="G30" s="9"/>
      <c r="H30" s="9"/>
      <c r="J30" s="9"/>
      <c r="M30" s="9"/>
    </row>
    <row r="31" spans="10:13">
      <c r="J31" s="9"/>
      <c r="M31" s="9"/>
    </row>
  </sheetData>
  <mergeCells count="1">
    <mergeCell ref="C1:M1"/>
  </mergeCells>
  <conditionalFormatting sqref="B11">
    <cfRule type="expression" dxfId="2" priority="5">
      <formula>MOD(ROW(),2)=0</formula>
    </cfRule>
  </conditionalFormatting>
  <conditionalFormatting sqref="E13">
    <cfRule type="expression" dxfId="2" priority="1">
      <formula>MOD(ROW(),2)=0</formula>
    </cfRule>
  </conditionalFormatting>
  <conditionalFormatting sqref="E19">
    <cfRule type="expression" dxfId="2" priority="2">
      <formula>MOD(ROW(),2)=0</formula>
    </cfRule>
  </conditionalFormatting>
  <conditionalFormatting sqref="A20:B20">
    <cfRule type="expression" dxfId="2" priority="6">
      <formula>MOD(ROW(),2)=0</formula>
    </cfRule>
  </conditionalFormatting>
  <conditionalFormatting sqref="F$1:F$1048576">
    <cfRule type="top10" dxfId="0" priority="4" percent="1" rank="30"/>
  </conditionalFormatting>
  <conditionalFormatting sqref="H$1:H$1048576">
    <cfRule type="top10" dxfId="0" priority="3" percent="1" rank="30"/>
  </conditionalFormatting>
  <conditionalFormatting sqref="L2:L21">
    <cfRule type="top10" dxfId="0" priority="8" percent="1" rank="30"/>
  </conditionalFormatting>
  <conditionalFormatting sqref="L3:L21">
    <cfRule type="top10" dxfId="0" priority="7" percent="1" rank="30"/>
  </conditionalFormatting>
  <conditionalFormatting sqref="M$1:M$1048576">
    <cfRule type="top10" dxfId="0" priority="10" percent="1" rank="30"/>
  </conditionalFormatting>
  <conditionalFormatting sqref="A1:M12 A13:D13 F13:M13 A14:M18 A19:D19 F19:M19 A20:M1048576">
    <cfRule type="expression" dxfId="2" priority="12">
      <formula>MOD(ROW(),2)=0</formula>
    </cfRule>
  </conditionalFormatting>
  <conditionalFormatting sqref="K$1:L$1048576">
    <cfRule type="top10" dxfId="0" priority="9" percent="1" rank="30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opLeftCell="C1" workbookViewId="0">
      <selection activeCell="G2" sqref="G2"/>
    </sheetView>
  </sheetViews>
  <sheetFormatPr defaultColWidth="9" defaultRowHeight="13.5"/>
  <cols>
    <col min="1" max="1" width="5.25" style="7" customWidth="1"/>
    <col min="2" max="2" width="9" style="7"/>
    <col min="3" max="3" width="18.375" style="7" customWidth="1"/>
    <col min="4" max="4" width="15" style="7" customWidth="1"/>
    <col min="5" max="5" width="7.5" style="7" customWidth="1"/>
    <col min="6" max="6" width="17.25" style="7" customWidth="1"/>
    <col min="7" max="8" width="15" style="7" customWidth="1"/>
    <col min="9" max="9" width="8.5" style="7" customWidth="1"/>
    <col min="10" max="10" width="15" style="7" customWidth="1"/>
  </cols>
  <sheetData>
    <row r="1" spans="3:10">
      <c r="C1" s="4">
        <v>2016</v>
      </c>
      <c r="D1" s="4"/>
      <c r="E1" s="4"/>
      <c r="F1" s="4"/>
      <c r="G1" s="4">
        <v>2015</v>
      </c>
      <c r="H1" s="4"/>
      <c r="I1" s="4"/>
      <c r="J1" s="4"/>
    </row>
    <row r="2" ht="27" spans="3:10">
      <c r="C2" s="5" t="s">
        <v>38</v>
      </c>
      <c r="D2" s="6" t="s">
        <v>48</v>
      </c>
      <c r="E2" s="6" t="s">
        <v>49</v>
      </c>
      <c r="F2" s="5" t="s">
        <v>50</v>
      </c>
      <c r="G2" s="5" t="s">
        <v>38</v>
      </c>
      <c r="H2" s="6" t="s">
        <v>48</v>
      </c>
      <c r="I2" s="6" t="s">
        <v>49</v>
      </c>
      <c r="J2" s="5" t="s">
        <v>50</v>
      </c>
    </row>
    <row r="3" spans="1:10">
      <c r="A3" s="7" t="s">
        <v>13</v>
      </c>
      <c r="B3" s="7" t="s">
        <v>14</v>
      </c>
      <c r="C3" s="9">
        <v>69975000000</v>
      </c>
      <c r="D3" s="9">
        <v>1791000000</v>
      </c>
      <c r="E3" s="10">
        <f>D3/F3</f>
        <v>0.0249561073488839</v>
      </c>
      <c r="F3" s="9">
        <f t="shared" ref="F3:F20" si="0">C3+D3</f>
        <v>71766000000</v>
      </c>
      <c r="G3" s="9"/>
      <c r="H3" s="9"/>
      <c r="I3" s="10" t="e">
        <f>H3/J3</f>
        <v>#DIV/0!</v>
      </c>
      <c r="J3" s="9">
        <f>G3+H3</f>
        <v>0</v>
      </c>
    </row>
    <row r="4" spans="1:10">
      <c r="A4" s="7" t="s">
        <v>13</v>
      </c>
      <c r="B4" s="7" t="s">
        <v>15</v>
      </c>
      <c r="C4" s="9">
        <v>63925000000</v>
      </c>
      <c r="D4" s="9">
        <v>1422000000</v>
      </c>
      <c r="E4" s="10">
        <f t="shared" ref="E4:E20" si="1">D4/F4</f>
        <v>0.021760754127963</v>
      </c>
      <c r="F4" s="9">
        <f t="shared" si="0"/>
        <v>65347000000</v>
      </c>
      <c r="G4" s="9"/>
      <c r="H4" s="9"/>
      <c r="I4" s="10" t="e">
        <f t="shared" ref="I4:I28" si="2">H4/J4</f>
        <v>#DIV/0!</v>
      </c>
      <c r="J4" s="9">
        <f t="shared" ref="J4:J28" si="3">G4+H4</f>
        <v>0</v>
      </c>
    </row>
    <row r="5" spans="1:10">
      <c r="A5" s="7" t="s">
        <v>13</v>
      </c>
      <c r="B5" s="7" t="s">
        <v>16</v>
      </c>
      <c r="C5" s="9">
        <v>78963000000</v>
      </c>
      <c r="D5" s="9">
        <f>(3567)*1000000</f>
        <v>3567000000</v>
      </c>
      <c r="E5" s="10">
        <f t="shared" si="1"/>
        <v>0.0432206470374409</v>
      </c>
      <c r="F5" s="9">
        <f t="shared" si="0"/>
        <v>82530000000</v>
      </c>
      <c r="G5" s="9"/>
      <c r="H5" s="9"/>
      <c r="I5" s="10" t="e">
        <f t="shared" si="2"/>
        <v>#DIV/0!</v>
      </c>
      <c r="J5" s="9">
        <f t="shared" si="3"/>
        <v>0</v>
      </c>
    </row>
    <row r="6" spans="1:10">
      <c r="A6" s="7" t="s">
        <v>13</v>
      </c>
      <c r="B6" s="7" t="s">
        <v>17</v>
      </c>
      <c r="C6" s="9">
        <v>29935000000</v>
      </c>
      <c r="D6" s="9">
        <v>848000000</v>
      </c>
      <c r="E6" s="10">
        <f t="shared" si="1"/>
        <v>0.0275476724165936</v>
      </c>
      <c r="F6" s="9">
        <f t="shared" si="0"/>
        <v>30783000000</v>
      </c>
      <c r="G6" s="9"/>
      <c r="H6" s="9"/>
      <c r="I6" s="10" t="e">
        <f t="shared" si="2"/>
        <v>#DIV/0!</v>
      </c>
      <c r="J6" s="9">
        <f t="shared" si="3"/>
        <v>0</v>
      </c>
    </row>
    <row r="7" spans="1:10">
      <c r="A7" s="7" t="s">
        <v>13</v>
      </c>
      <c r="B7" s="7" t="s">
        <v>18</v>
      </c>
      <c r="C7" s="9">
        <v>363279000000</v>
      </c>
      <c r="D7" s="9">
        <f>(3567+286)*1000000</f>
        <v>3853000000</v>
      </c>
      <c r="E7" s="10">
        <f t="shared" si="1"/>
        <v>0.0104948628831047</v>
      </c>
      <c r="F7" s="9">
        <f t="shared" si="0"/>
        <v>367132000000</v>
      </c>
      <c r="G7" s="9"/>
      <c r="H7" s="9"/>
      <c r="I7" s="10" t="e">
        <f t="shared" si="2"/>
        <v>#DIV/0!</v>
      </c>
      <c r="J7" s="9">
        <f t="shared" si="3"/>
        <v>0</v>
      </c>
    </row>
    <row r="8" spans="1:10">
      <c r="A8" s="7" t="s">
        <v>19</v>
      </c>
      <c r="B8" s="7" t="s">
        <v>20</v>
      </c>
      <c r="C8" s="9">
        <v>8917100628.87</v>
      </c>
      <c r="D8" s="9">
        <v>5795354848.59</v>
      </c>
      <c r="E8" s="10">
        <f t="shared" si="1"/>
        <v>0.393908063645031</v>
      </c>
      <c r="F8" s="9">
        <f t="shared" si="0"/>
        <v>14712455477.46</v>
      </c>
      <c r="G8" s="9"/>
      <c r="H8" s="9"/>
      <c r="I8" s="10" t="e">
        <f t="shared" si="2"/>
        <v>#DIV/0!</v>
      </c>
      <c r="J8" s="9">
        <f t="shared" si="3"/>
        <v>0</v>
      </c>
    </row>
    <row r="9" spans="1:10">
      <c r="A9" s="7" t="s">
        <v>19</v>
      </c>
      <c r="B9" s="7" t="s">
        <v>21</v>
      </c>
      <c r="C9" s="9">
        <v>3583388406.63</v>
      </c>
      <c r="D9" s="9">
        <v>206832434.95</v>
      </c>
      <c r="E9" s="10">
        <f t="shared" si="1"/>
        <v>0.0545700220633527</v>
      </c>
      <c r="F9" s="9">
        <f t="shared" si="0"/>
        <v>3790220841.58</v>
      </c>
      <c r="G9" s="9"/>
      <c r="H9" s="9"/>
      <c r="I9" s="10" t="e">
        <f t="shared" si="2"/>
        <v>#DIV/0!</v>
      </c>
      <c r="J9" s="9">
        <f t="shared" si="3"/>
        <v>0</v>
      </c>
    </row>
    <row r="10" spans="1:10">
      <c r="A10" s="7" t="s">
        <v>22</v>
      </c>
      <c r="B10" s="11" t="s">
        <v>23</v>
      </c>
      <c r="C10" s="9">
        <v>12483060793.2</v>
      </c>
      <c r="D10" s="9">
        <v>2468587771.92</v>
      </c>
      <c r="E10" s="10">
        <f t="shared" si="1"/>
        <v>0.165104721473915</v>
      </c>
      <c r="F10" s="9">
        <f t="shared" si="0"/>
        <v>14951648565.12</v>
      </c>
      <c r="G10" s="9"/>
      <c r="H10" s="9"/>
      <c r="I10" s="10" t="e">
        <f t="shared" si="2"/>
        <v>#DIV/0!</v>
      </c>
      <c r="J10" s="9">
        <f t="shared" si="3"/>
        <v>0</v>
      </c>
    </row>
    <row r="11" spans="1:10">
      <c r="A11" s="7" t="s">
        <v>22</v>
      </c>
      <c r="B11" s="11" t="s">
        <v>24</v>
      </c>
      <c r="C11" s="9">
        <v>6568410000</v>
      </c>
      <c r="D11" s="9">
        <v>5308825000</v>
      </c>
      <c r="E11" s="10">
        <f t="shared" si="1"/>
        <v>0.446974822001922</v>
      </c>
      <c r="F11" s="9">
        <f t="shared" si="0"/>
        <v>11877235000</v>
      </c>
      <c r="G11" s="9">
        <v>3794986000</v>
      </c>
      <c r="H11" s="9">
        <v>4485620000</v>
      </c>
      <c r="I11" s="10">
        <f t="shared" si="2"/>
        <v>0.541701899595271</v>
      </c>
      <c r="J11" s="9">
        <f t="shared" si="3"/>
        <v>8280606000</v>
      </c>
    </row>
    <row r="12" spans="1:10">
      <c r="A12" s="7" t="s">
        <v>25</v>
      </c>
      <c r="B12" s="7" t="s">
        <v>26</v>
      </c>
      <c r="C12" s="9">
        <v>1053232847.41</v>
      </c>
      <c r="D12" s="9">
        <v>489862083.69</v>
      </c>
      <c r="E12" s="10">
        <f t="shared" si="1"/>
        <v>0.317454275700848</v>
      </c>
      <c r="F12" s="9">
        <f t="shared" si="0"/>
        <v>1543094931.1</v>
      </c>
      <c r="G12" s="9">
        <v>786206574.8</v>
      </c>
      <c r="H12" s="9">
        <v>453570487.78</v>
      </c>
      <c r="I12" s="10">
        <f t="shared" si="2"/>
        <v>0.365848426680932</v>
      </c>
      <c r="J12" s="9">
        <f t="shared" si="3"/>
        <v>1239777062.58</v>
      </c>
    </row>
    <row r="13" spans="1:10">
      <c r="A13" s="7" t="s">
        <v>25</v>
      </c>
      <c r="B13" s="11" t="s">
        <v>27</v>
      </c>
      <c r="C13" s="9">
        <v>3013184683.65</v>
      </c>
      <c r="D13" s="9">
        <v>502819788.72</v>
      </c>
      <c r="E13" s="10">
        <f t="shared" si="1"/>
        <v>0.143008859252408</v>
      </c>
      <c r="F13" s="9">
        <f t="shared" si="0"/>
        <v>3516004472.37</v>
      </c>
      <c r="G13" s="9"/>
      <c r="H13" s="9"/>
      <c r="I13" s="10" t="e">
        <f t="shared" si="2"/>
        <v>#DIV/0!</v>
      </c>
      <c r="J13" s="9">
        <f t="shared" si="3"/>
        <v>0</v>
      </c>
    </row>
    <row r="14" spans="1:10">
      <c r="A14" s="7" t="s">
        <v>28</v>
      </c>
      <c r="B14" s="7" t="s">
        <v>29</v>
      </c>
      <c r="C14" s="8">
        <v>1337618840</v>
      </c>
      <c r="D14" s="9">
        <v>197779010</v>
      </c>
      <c r="E14" s="10">
        <f t="shared" si="1"/>
        <v>0.128812874135521</v>
      </c>
      <c r="F14" s="9">
        <f t="shared" si="0"/>
        <v>1535397850</v>
      </c>
      <c r="G14" s="9">
        <v>1388159865</v>
      </c>
      <c r="H14" s="9">
        <v>163322504</v>
      </c>
      <c r="I14" s="10">
        <f t="shared" si="2"/>
        <v>0.10526868191565</v>
      </c>
      <c r="J14" s="9">
        <f t="shared" si="3"/>
        <v>1551482369</v>
      </c>
    </row>
    <row r="15" spans="1:10">
      <c r="A15" s="7" t="s">
        <v>28</v>
      </c>
      <c r="B15" s="7" t="s">
        <v>30</v>
      </c>
      <c r="C15" s="9">
        <v>2529877805.43</v>
      </c>
      <c r="D15" s="9">
        <v>149634792.64</v>
      </c>
      <c r="E15" s="10">
        <f t="shared" si="1"/>
        <v>0.0558440340037136</v>
      </c>
      <c r="F15" s="9">
        <f t="shared" si="0"/>
        <v>2679512598.07</v>
      </c>
      <c r="G15" s="9"/>
      <c r="H15" s="9"/>
      <c r="I15" s="10" t="e">
        <f t="shared" si="2"/>
        <v>#DIV/0!</v>
      </c>
      <c r="J15" s="9">
        <f t="shared" si="3"/>
        <v>0</v>
      </c>
    </row>
    <row r="16" spans="1:10">
      <c r="A16" s="7" t="s">
        <v>28</v>
      </c>
      <c r="B16" s="7" t="s">
        <v>31</v>
      </c>
      <c r="C16" s="9">
        <v>5861999287.24</v>
      </c>
      <c r="D16" s="9">
        <v>870560623.45</v>
      </c>
      <c r="E16" s="10">
        <f t="shared" si="1"/>
        <v>0.129306034405683</v>
      </c>
      <c r="F16" s="9">
        <f t="shared" si="0"/>
        <v>6732559910.69</v>
      </c>
      <c r="G16" s="9"/>
      <c r="H16" s="9"/>
      <c r="I16" s="10" t="e">
        <f t="shared" si="2"/>
        <v>#DIV/0!</v>
      </c>
      <c r="J16" s="9">
        <f t="shared" si="3"/>
        <v>0</v>
      </c>
    </row>
    <row r="17" spans="1:10">
      <c r="A17" s="7" t="s">
        <v>28</v>
      </c>
      <c r="B17" s="7" t="s">
        <v>32</v>
      </c>
      <c r="C17" s="9">
        <v>608374827.53</v>
      </c>
      <c r="D17" s="9">
        <v>22740985.04</v>
      </c>
      <c r="E17" s="10">
        <f t="shared" si="1"/>
        <v>0.036032982516149</v>
      </c>
      <c r="F17" s="9">
        <f t="shared" si="0"/>
        <v>631115812.57</v>
      </c>
      <c r="G17" s="9"/>
      <c r="H17" s="9"/>
      <c r="I17" s="10"/>
      <c r="J17" s="9"/>
    </row>
    <row r="18" spans="1:10">
      <c r="A18" s="7" t="s">
        <v>33</v>
      </c>
      <c r="B18" s="7" t="s">
        <v>34</v>
      </c>
      <c r="C18" s="9">
        <v>18531190076.6</v>
      </c>
      <c r="D18" s="9">
        <v>1713551686.13</v>
      </c>
      <c r="E18" s="10">
        <f t="shared" si="1"/>
        <v>0.0846418149568398</v>
      </c>
      <c r="F18" s="9">
        <f t="shared" si="0"/>
        <v>20244741762.73</v>
      </c>
      <c r="G18" s="9"/>
      <c r="H18" s="9"/>
      <c r="I18" s="10" t="e">
        <f t="shared" si="2"/>
        <v>#DIV/0!</v>
      </c>
      <c r="J18" s="9">
        <f t="shared" si="3"/>
        <v>0</v>
      </c>
    </row>
    <row r="19" spans="1:10">
      <c r="A19" s="7" t="s">
        <v>33</v>
      </c>
      <c r="B19" s="7" t="s">
        <v>51</v>
      </c>
      <c r="C19" s="9">
        <v>18914603000</v>
      </c>
      <c r="D19" s="9">
        <f>(2898537+8521)*1000</f>
        <v>2907058000</v>
      </c>
      <c r="E19" s="10">
        <f t="shared" si="1"/>
        <v>0.133218914912114</v>
      </c>
      <c r="F19" s="9">
        <f t="shared" si="0"/>
        <v>21821661000</v>
      </c>
      <c r="G19" s="9"/>
      <c r="H19" s="9"/>
      <c r="I19" s="10" t="e">
        <f t="shared" si="2"/>
        <v>#DIV/0!</v>
      </c>
      <c r="J19" s="9">
        <f t="shared" si="3"/>
        <v>0</v>
      </c>
    </row>
    <row r="20" spans="1:10">
      <c r="A20" s="7" t="s">
        <v>36</v>
      </c>
      <c r="B20" s="7" t="s">
        <v>37</v>
      </c>
      <c r="C20" s="9">
        <v>290570545.68</v>
      </c>
      <c r="D20" s="9">
        <v>38368034.71</v>
      </c>
      <c r="E20" s="10">
        <f t="shared" si="1"/>
        <v>0.116641941679537</v>
      </c>
      <c r="F20" s="9">
        <f t="shared" si="0"/>
        <v>328938580.39</v>
      </c>
      <c r="G20" s="9"/>
      <c r="H20" s="9"/>
      <c r="I20" s="10" t="e">
        <f t="shared" si="2"/>
        <v>#DIV/0!</v>
      </c>
      <c r="J20" s="9">
        <f t="shared" si="3"/>
        <v>0</v>
      </c>
    </row>
    <row r="21" spans="3:10">
      <c r="C21" s="9"/>
      <c r="D21" s="9"/>
      <c r="E21" s="10"/>
      <c r="F21" s="9"/>
      <c r="G21" s="9"/>
      <c r="H21" s="9"/>
      <c r="I21" s="10" t="e">
        <f t="shared" si="2"/>
        <v>#DIV/0!</v>
      </c>
      <c r="J21" s="9">
        <f t="shared" si="3"/>
        <v>0</v>
      </c>
    </row>
    <row r="22" spans="3:10">
      <c r="C22" s="9"/>
      <c r="D22" s="9"/>
      <c r="E22" s="10"/>
      <c r="F22" s="9"/>
      <c r="G22" s="9"/>
      <c r="H22" s="9"/>
      <c r="I22" s="10" t="e">
        <f t="shared" si="2"/>
        <v>#DIV/0!</v>
      </c>
      <c r="J22" s="9">
        <f t="shared" si="3"/>
        <v>0</v>
      </c>
    </row>
    <row r="23" spans="3:10">
      <c r="C23" s="9"/>
      <c r="D23" s="9"/>
      <c r="E23" s="10"/>
      <c r="F23" s="9"/>
      <c r="G23" s="9"/>
      <c r="H23" s="9"/>
      <c r="I23" s="10" t="e">
        <f t="shared" si="2"/>
        <v>#DIV/0!</v>
      </c>
      <c r="J23" s="9">
        <f t="shared" si="3"/>
        <v>0</v>
      </c>
    </row>
    <row r="24" spans="3:10">
      <c r="C24" s="9"/>
      <c r="D24" s="9"/>
      <c r="E24" s="10"/>
      <c r="F24" s="9"/>
      <c r="G24" s="9"/>
      <c r="H24" s="9"/>
      <c r="I24" s="10" t="e">
        <f t="shared" si="2"/>
        <v>#DIV/0!</v>
      </c>
      <c r="J24" s="9">
        <f t="shared" si="3"/>
        <v>0</v>
      </c>
    </row>
    <row r="25" spans="3:10">
      <c r="C25" s="9"/>
      <c r="D25" s="9"/>
      <c r="E25" s="10"/>
      <c r="F25" s="9"/>
      <c r="G25" s="9"/>
      <c r="H25" s="9"/>
      <c r="I25" s="10" t="e">
        <f t="shared" si="2"/>
        <v>#DIV/0!</v>
      </c>
      <c r="J25" s="9">
        <f t="shared" si="3"/>
        <v>0</v>
      </c>
    </row>
    <row r="26" spans="3:10">
      <c r="C26" s="9"/>
      <c r="F26" s="9"/>
      <c r="H26" s="9"/>
      <c r="I26" s="10" t="e">
        <f t="shared" si="2"/>
        <v>#DIV/0!</v>
      </c>
      <c r="J26" s="9">
        <f t="shared" si="3"/>
        <v>0</v>
      </c>
    </row>
    <row r="27" spans="3:10">
      <c r="C27" s="9"/>
      <c r="F27" s="9"/>
      <c r="H27" s="9"/>
      <c r="I27" s="10" t="e">
        <f t="shared" si="2"/>
        <v>#DIV/0!</v>
      </c>
      <c r="J27" s="9">
        <f t="shared" si="3"/>
        <v>0</v>
      </c>
    </row>
    <row r="28" spans="3:10">
      <c r="C28" s="9"/>
      <c r="H28" s="9"/>
      <c r="I28" s="10" t="e">
        <f t="shared" si="2"/>
        <v>#DIV/0!</v>
      </c>
      <c r="J28" s="9">
        <f t="shared" si="3"/>
        <v>0</v>
      </c>
    </row>
    <row r="29" spans="3:10">
      <c r="C29" s="9"/>
      <c r="H29" s="9"/>
      <c r="I29" s="10"/>
      <c r="J29" s="9"/>
    </row>
    <row r="30" spans="3:10">
      <c r="C30" s="9"/>
      <c r="J30" s="9"/>
    </row>
    <row r="31" spans="10:10">
      <c r="J31" s="9"/>
    </row>
  </sheetData>
  <mergeCells count="2">
    <mergeCell ref="C1:F1"/>
    <mergeCell ref="G1:J1"/>
  </mergeCells>
  <conditionalFormatting sqref="G2:J2">
    <cfRule type="expression" dxfId="2" priority="7">
      <formula>MOD(ROW(),2)=0</formula>
    </cfRule>
  </conditionalFormatting>
  <conditionalFormatting sqref="I2">
    <cfRule type="top10" dxfId="0" priority="6" percent="1" rank="30"/>
  </conditionalFormatting>
  <conditionalFormatting sqref="E$1:E$1048576">
    <cfRule type="top10" dxfId="0" priority="8" percent="1" rank="30"/>
  </conditionalFormatting>
  <conditionalFormatting sqref="G3:G25">
    <cfRule type="expression" dxfId="2" priority="5">
      <formula>MOD(ROW(),2)=0</formula>
    </cfRule>
  </conditionalFormatting>
  <conditionalFormatting sqref="I3:I29">
    <cfRule type="expression" dxfId="2" priority="3">
      <formula>MOD(ROW(),2)=0</formula>
    </cfRule>
    <cfRule type="top10" dxfId="0" priority="2" percent="1" rank="30"/>
  </conditionalFormatting>
  <conditionalFormatting sqref="J3:J31">
    <cfRule type="expression" dxfId="2" priority="4">
      <formula>MOD(ROW(),2)=0</formula>
    </cfRule>
  </conditionalFormatting>
  <conditionalFormatting sqref="A$1:F$1048576">
    <cfRule type="expression" dxfId="2" priority="9">
      <formula>MOD(ROW(),2)=0</formula>
    </cfRule>
  </conditionalFormatting>
  <conditionalFormatting sqref="A$1:J$1048576">
    <cfRule type="expression" dxfId="2" priority="1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I22" sqref="I22"/>
    </sheetView>
  </sheetViews>
  <sheetFormatPr defaultColWidth="9" defaultRowHeight="13.5" outlineLevelCol="5"/>
  <cols>
    <col min="1" max="1" width="5.25" style="7" customWidth="1"/>
    <col min="2" max="2" width="9.125" style="7"/>
    <col min="3" max="3" width="17.625" style="7" customWidth="1"/>
    <col min="4" max="4" width="16.375" style="7" customWidth="1"/>
    <col min="5" max="5" width="9.125" style="7"/>
    <col min="6" max="6" width="17.25" style="7" customWidth="1"/>
  </cols>
  <sheetData>
    <row r="1" spans="3:6">
      <c r="C1" s="13">
        <v>2016</v>
      </c>
      <c r="D1" s="14"/>
      <c r="E1" s="14"/>
      <c r="F1" s="15"/>
    </row>
    <row r="2" s="20" customFormat="1" ht="27" spans="1:6">
      <c r="A2" s="26"/>
      <c r="B2" s="26"/>
      <c r="C2" s="26" t="s">
        <v>52</v>
      </c>
      <c r="D2" s="26" t="s">
        <v>53</v>
      </c>
      <c r="E2" s="33" t="s">
        <v>54</v>
      </c>
      <c r="F2" s="26" t="s">
        <v>55</v>
      </c>
    </row>
    <row r="3" spans="1:6">
      <c r="A3" s="7" t="s">
        <v>13</v>
      </c>
      <c r="B3" s="7" t="s">
        <v>14</v>
      </c>
      <c r="C3" s="9">
        <v>21605000000</v>
      </c>
      <c r="D3" s="9">
        <v>0</v>
      </c>
      <c r="E3" s="10">
        <f>D3/F3</f>
        <v>0</v>
      </c>
      <c r="F3" s="9">
        <f>C3+D3</f>
        <v>21605000000</v>
      </c>
    </row>
    <row r="4" spans="1:6">
      <c r="A4" s="7" t="s">
        <v>13</v>
      </c>
      <c r="B4" s="7" t="s">
        <v>15</v>
      </c>
      <c r="C4" s="9">
        <v>16279000000</v>
      </c>
      <c r="D4" s="9">
        <v>7170000000</v>
      </c>
      <c r="E4" s="10">
        <f t="shared" ref="E4:E20" si="0">D4/F4</f>
        <v>0.305769968868608</v>
      </c>
      <c r="F4" s="9">
        <f t="shared" ref="F4:F20" si="1">C4+D4</f>
        <v>23449000000</v>
      </c>
    </row>
    <row r="5" spans="1:6">
      <c r="A5" s="7" t="s">
        <v>13</v>
      </c>
      <c r="B5" s="7" t="s">
        <v>16</v>
      </c>
      <c r="C5" s="9">
        <v>43068000000</v>
      </c>
      <c r="D5" s="9">
        <v>0</v>
      </c>
      <c r="E5" s="10">
        <f t="shared" si="0"/>
        <v>0</v>
      </c>
      <c r="F5" s="9">
        <f t="shared" si="1"/>
        <v>43068000000</v>
      </c>
    </row>
    <row r="6" spans="1:6">
      <c r="A6" s="7" t="s">
        <v>13</v>
      </c>
      <c r="B6" s="7" t="s">
        <v>17</v>
      </c>
      <c r="C6" s="9">
        <v>8316000000</v>
      </c>
      <c r="D6" s="9">
        <v>0</v>
      </c>
      <c r="E6" s="10">
        <f t="shared" si="0"/>
        <v>0</v>
      </c>
      <c r="F6" s="9">
        <f t="shared" si="1"/>
        <v>8316000000</v>
      </c>
    </row>
    <row r="7" spans="1:6">
      <c r="A7" s="7" t="s">
        <v>13</v>
      </c>
      <c r="B7" s="7" t="s">
        <v>18</v>
      </c>
      <c r="C7" s="9">
        <v>220651000000</v>
      </c>
      <c r="D7" s="9">
        <v>22968000000</v>
      </c>
      <c r="E7" s="10">
        <f t="shared" si="0"/>
        <v>0.0942783608831824</v>
      </c>
      <c r="F7" s="9">
        <f t="shared" si="1"/>
        <v>243619000000</v>
      </c>
    </row>
    <row r="8" spans="1:6">
      <c r="A8" s="7" t="s">
        <v>19</v>
      </c>
      <c r="B8" s="7" t="s">
        <v>20</v>
      </c>
      <c r="C8" s="9">
        <v>126883562835.75</v>
      </c>
      <c r="D8" s="9">
        <v>49891194159.05</v>
      </c>
      <c r="E8" s="10">
        <f t="shared" si="0"/>
        <v>0.282230308258987</v>
      </c>
      <c r="F8" s="9">
        <f t="shared" si="1"/>
        <v>176774756994.8</v>
      </c>
    </row>
    <row r="9" spans="1:6">
      <c r="A9" s="7" t="s">
        <v>19</v>
      </c>
      <c r="B9" s="7" t="s">
        <v>21</v>
      </c>
      <c r="C9" s="9">
        <v>3482679784.78</v>
      </c>
      <c r="D9" s="9">
        <v>1508284.62</v>
      </c>
      <c r="E9" s="10">
        <f t="shared" si="0"/>
        <v>0.000432894146342604</v>
      </c>
      <c r="F9" s="9">
        <f t="shared" si="1"/>
        <v>3484188069.4</v>
      </c>
    </row>
    <row r="10" spans="1:6">
      <c r="A10" s="7" t="s">
        <v>22</v>
      </c>
      <c r="B10" s="11" t="s">
        <v>23</v>
      </c>
      <c r="C10" s="9">
        <v>24714953082.84</v>
      </c>
      <c r="D10" s="9">
        <v>4859178711.02</v>
      </c>
      <c r="E10" s="10">
        <f t="shared" si="0"/>
        <v>0.164305033361244</v>
      </c>
      <c r="F10" s="9">
        <f t="shared" si="1"/>
        <v>29574131793.86</v>
      </c>
    </row>
    <row r="11" spans="1:6">
      <c r="A11" s="7" t="s">
        <v>22</v>
      </c>
      <c r="B11" s="11" t="s">
        <v>24</v>
      </c>
      <c r="C11" s="9">
        <v>37483211000</v>
      </c>
      <c r="D11" s="9">
        <v>4565424000</v>
      </c>
      <c r="E11" s="10">
        <f t="shared" si="0"/>
        <v>0.108574844343936</v>
      </c>
      <c r="F11" s="9">
        <f t="shared" si="1"/>
        <v>42048635000</v>
      </c>
    </row>
    <row r="12" spans="1:6">
      <c r="A12" s="7" t="s">
        <v>25</v>
      </c>
      <c r="B12" s="7" t="s">
        <v>26</v>
      </c>
      <c r="C12" s="9">
        <v>4101318985.83</v>
      </c>
      <c r="D12" s="9">
        <v>74165807.74</v>
      </c>
      <c r="E12" s="10">
        <f t="shared" si="0"/>
        <v>0.017762202811566</v>
      </c>
      <c r="F12" s="9">
        <f t="shared" si="1"/>
        <v>4175484793.57</v>
      </c>
    </row>
    <row r="13" spans="1:6">
      <c r="A13" s="7" t="s">
        <v>25</v>
      </c>
      <c r="B13" s="11" t="s">
        <v>27</v>
      </c>
      <c r="C13" s="9">
        <v>1657987834.34</v>
      </c>
      <c r="D13" s="9">
        <v>904186132.61</v>
      </c>
      <c r="E13" s="10">
        <f t="shared" si="0"/>
        <v>0.352898024987093</v>
      </c>
      <c r="F13" s="9">
        <f t="shared" si="1"/>
        <v>2562173966.95</v>
      </c>
    </row>
    <row r="14" spans="1:6">
      <c r="A14" s="7" t="s">
        <v>28</v>
      </c>
      <c r="B14" s="7" t="s">
        <v>29</v>
      </c>
      <c r="C14" s="9">
        <v>4683187493</v>
      </c>
      <c r="D14" s="9">
        <v>1346281737</v>
      </c>
      <c r="E14" s="10">
        <f t="shared" si="0"/>
        <v>0.223283623424346</v>
      </c>
      <c r="F14" s="9">
        <f t="shared" si="1"/>
        <v>6029469230</v>
      </c>
    </row>
    <row r="15" spans="1:6">
      <c r="A15" s="7" t="s">
        <v>28</v>
      </c>
      <c r="B15" s="7" t="s">
        <v>30</v>
      </c>
      <c r="C15" s="9">
        <v>1178787713.63</v>
      </c>
      <c r="D15" s="9">
        <v>183870575.51</v>
      </c>
      <c r="E15" s="10">
        <f t="shared" si="0"/>
        <v>0.134935204941251</v>
      </c>
      <c r="F15" s="9">
        <f t="shared" si="1"/>
        <v>1362658289.14</v>
      </c>
    </row>
    <row r="16" spans="1:6">
      <c r="A16" s="7" t="s">
        <v>28</v>
      </c>
      <c r="B16" s="7" t="s">
        <v>31</v>
      </c>
      <c r="C16" s="9">
        <v>11574188890.19</v>
      </c>
      <c r="D16" s="9">
        <v>532599950.74</v>
      </c>
      <c r="E16" s="10">
        <f t="shared" si="0"/>
        <v>0.0439918427369786</v>
      </c>
      <c r="F16" s="9">
        <f t="shared" si="1"/>
        <v>12106788840.93</v>
      </c>
    </row>
    <row r="17" spans="1:6">
      <c r="A17" s="7" t="s">
        <v>28</v>
      </c>
      <c r="B17" s="7" t="s">
        <v>32</v>
      </c>
      <c r="C17" s="9">
        <v>268977553.58</v>
      </c>
      <c r="D17" s="9">
        <v>19537124.43</v>
      </c>
      <c r="E17" s="10">
        <f t="shared" si="0"/>
        <v>0.0677162235375867</v>
      </c>
      <c r="F17" s="9">
        <f t="shared" si="1"/>
        <v>288514678.01</v>
      </c>
    </row>
    <row r="18" spans="1:6">
      <c r="A18" s="7" t="s">
        <v>33</v>
      </c>
      <c r="B18" s="7" t="s">
        <v>34</v>
      </c>
      <c r="C18" s="9">
        <v>17681655478.06</v>
      </c>
      <c r="D18" s="9">
        <v>581543756.84</v>
      </c>
      <c r="E18" s="10">
        <f t="shared" si="0"/>
        <v>0.0318423814666984</v>
      </c>
      <c r="F18" s="9">
        <f t="shared" si="1"/>
        <v>18263199234.9</v>
      </c>
    </row>
    <row r="19" spans="1:6">
      <c r="A19" s="7" t="s">
        <v>33</v>
      </c>
      <c r="B19" s="7" t="s">
        <v>51</v>
      </c>
      <c r="C19" s="9">
        <v>21056791000</v>
      </c>
      <c r="D19" s="9">
        <v>580729000</v>
      </c>
      <c r="E19" s="10">
        <f t="shared" si="0"/>
        <v>0.0268389815468686</v>
      </c>
      <c r="F19" s="9">
        <f t="shared" si="1"/>
        <v>21637520000</v>
      </c>
    </row>
    <row r="20" spans="1:6">
      <c r="A20" s="7" t="s">
        <v>36</v>
      </c>
      <c r="B20" s="7" t="s">
        <v>37</v>
      </c>
      <c r="C20" s="9">
        <v>206527861.86</v>
      </c>
      <c r="D20" s="9">
        <v>584874097.07</v>
      </c>
      <c r="E20" s="10">
        <f t="shared" si="0"/>
        <v>0.73903544269813</v>
      </c>
      <c r="F20" s="9">
        <f t="shared" si="1"/>
        <v>791401958.93</v>
      </c>
    </row>
  </sheetData>
  <mergeCells count="1">
    <mergeCell ref="C1:F1"/>
  </mergeCells>
  <conditionalFormatting sqref="D$1:D$1048576">
    <cfRule type="top10" dxfId="0" priority="1" percent="1" rank="30"/>
  </conditionalFormatting>
  <conditionalFormatting sqref="E2:E1048576">
    <cfRule type="top10" dxfId="0" priority="2" percent="1" rank="30"/>
  </conditionalFormatting>
  <conditionalFormatting sqref="A1:C1 A2:F1048576">
    <cfRule type="expression" dxfId="2" priority="3">
      <formula>MOD(ROW(),2)=0</formula>
    </cfRule>
  </conditionalFormatting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B14" sqref="B14"/>
    </sheetView>
  </sheetViews>
  <sheetFormatPr defaultColWidth="9" defaultRowHeight="13.5"/>
  <cols>
    <col min="3" max="4" width="17.625" customWidth="1"/>
    <col min="5" max="7" width="16.375" customWidth="1"/>
    <col min="8" max="11" width="9.125" style="21"/>
    <col min="12" max="13" width="17.625" customWidth="1"/>
    <col min="14" max="15" width="16.375" customWidth="1"/>
    <col min="16" max="16" width="15.375" customWidth="1"/>
  </cols>
  <sheetData>
    <row r="1" ht="20.25" spans="1:20">
      <c r="A1" s="22" t="s">
        <v>56</v>
      </c>
      <c r="B1" s="22"/>
      <c r="C1" s="23" t="s">
        <v>57</v>
      </c>
      <c r="D1" s="23"/>
      <c r="E1" s="23"/>
      <c r="F1" s="23"/>
      <c r="G1" s="23"/>
      <c r="H1" s="23"/>
      <c r="I1" s="23"/>
      <c r="J1" s="23"/>
      <c r="K1" s="23"/>
      <c r="L1" s="23" t="s">
        <v>58</v>
      </c>
      <c r="M1" s="23"/>
      <c r="N1" s="23"/>
      <c r="O1" s="23"/>
      <c r="P1" s="23"/>
      <c r="Q1" s="23"/>
      <c r="R1" s="23"/>
      <c r="S1" s="23"/>
      <c r="T1" s="23"/>
    </row>
    <row r="2" spans="1:20">
      <c r="A2" s="5" t="s">
        <v>59</v>
      </c>
      <c r="B2" s="5" t="s">
        <v>60</v>
      </c>
      <c r="C2" s="5" t="s">
        <v>1</v>
      </c>
      <c r="D2" s="5" t="s">
        <v>2</v>
      </c>
      <c r="E2" s="24" t="s">
        <v>61</v>
      </c>
      <c r="F2" s="24" t="s">
        <v>38</v>
      </c>
      <c r="G2" s="5" t="s">
        <v>62</v>
      </c>
      <c r="H2" s="25" t="s">
        <v>11</v>
      </c>
      <c r="I2" s="25" t="s">
        <v>63</v>
      </c>
      <c r="J2" s="25" t="s">
        <v>64</v>
      </c>
      <c r="K2" s="25" t="s">
        <v>65</v>
      </c>
      <c r="L2" s="5" t="s">
        <v>1</v>
      </c>
      <c r="M2" s="5" t="s">
        <v>2</v>
      </c>
      <c r="N2" s="5" t="s">
        <v>61</v>
      </c>
      <c r="O2" s="5" t="s">
        <v>38</v>
      </c>
      <c r="P2" s="5" t="s">
        <v>62</v>
      </c>
      <c r="Q2" s="25" t="s">
        <v>11</v>
      </c>
      <c r="R2" s="25" t="s">
        <v>63</v>
      </c>
      <c r="S2" s="25" t="s">
        <v>64</v>
      </c>
      <c r="T2" s="25" t="s">
        <v>65</v>
      </c>
    </row>
    <row r="3" s="20" customFormat="1" spans="1:20">
      <c r="A3" s="26"/>
      <c r="B3" s="26" t="s">
        <v>14</v>
      </c>
      <c r="C3" s="26"/>
      <c r="D3" s="26"/>
      <c r="E3" s="27"/>
      <c r="F3" s="27"/>
      <c r="G3" s="26"/>
      <c r="H3" s="28"/>
      <c r="I3" s="28"/>
      <c r="J3" s="28"/>
      <c r="K3" s="28"/>
      <c r="L3" s="26"/>
      <c r="M3" s="26"/>
      <c r="N3" s="26"/>
      <c r="O3" s="26"/>
      <c r="P3" s="26"/>
      <c r="Q3" s="28"/>
      <c r="R3" s="28"/>
      <c r="S3" s="28"/>
      <c r="T3" s="28"/>
    </row>
    <row r="4" spans="1:20">
      <c r="A4" s="7" t="s">
        <v>13</v>
      </c>
      <c r="B4" s="7" t="s">
        <v>15</v>
      </c>
      <c r="C4" s="9">
        <v>6085895000000</v>
      </c>
      <c r="D4" s="9">
        <v>5731485000000</v>
      </c>
      <c r="E4" s="29">
        <f>C4-D4</f>
        <v>354410000000</v>
      </c>
      <c r="F4" s="9">
        <v>63925000000</v>
      </c>
      <c r="G4" s="9">
        <v>54327000000</v>
      </c>
      <c r="H4" s="30">
        <f>D4/C4</f>
        <v>0.941765344292006</v>
      </c>
      <c r="I4" s="31">
        <f>C4/E4</f>
        <v>17.171905420276</v>
      </c>
      <c r="J4" s="32">
        <f>G4/C4</f>
        <v>0.00892670675389569</v>
      </c>
      <c r="K4" s="32">
        <f>G4/E4</f>
        <v>0.153288564092435</v>
      </c>
      <c r="L4" s="9">
        <v>5298880000000</v>
      </c>
      <c r="M4" s="9">
        <v>4981503000000</v>
      </c>
      <c r="N4" s="9">
        <f>L4-M4</f>
        <v>317377000000</v>
      </c>
      <c r="O4" s="9">
        <v>63244000000</v>
      </c>
      <c r="P4" s="9">
        <v>50650000000</v>
      </c>
      <c r="Q4" s="30">
        <f>M4/L4</f>
        <v>0.940104890089981</v>
      </c>
      <c r="R4" s="31">
        <f>L4/N4</f>
        <v>16.6958538268369</v>
      </c>
      <c r="S4" s="32">
        <f>P4/L4</f>
        <v>0.00955862370916118</v>
      </c>
      <c r="T4" s="32">
        <f>P4/N4</f>
        <v>0.159589384233892</v>
      </c>
    </row>
    <row r="5" spans="1:20">
      <c r="A5" s="7" t="s">
        <v>13</v>
      </c>
      <c r="B5" s="7" t="s">
        <v>16</v>
      </c>
      <c r="C5" s="9">
        <v>5942311000000</v>
      </c>
      <c r="D5" s="9">
        <v>5538949000000</v>
      </c>
      <c r="E5" s="29">
        <f t="shared" ref="E5:E11" si="0">C5-D5</f>
        <v>403362000000</v>
      </c>
      <c r="F5" s="9">
        <v>78963000000</v>
      </c>
      <c r="G5" s="9">
        <v>62380000000</v>
      </c>
      <c r="H5" s="30">
        <f t="shared" ref="H5:H11" si="1">D5/C5</f>
        <v>0.932120348463754</v>
      </c>
      <c r="I5" s="31">
        <f t="shared" ref="I5:I11" si="2">C5/E5</f>
        <v>14.7319554147391</v>
      </c>
      <c r="J5" s="32">
        <f t="shared" ref="J5:J27" si="3">G5/C5</f>
        <v>0.0104975993346696</v>
      </c>
      <c r="K5" s="32">
        <f t="shared" ref="K5:K27" si="4">G5/E5</f>
        <v>0.154650165360148</v>
      </c>
      <c r="L5" s="9">
        <v>5474978000000</v>
      </c>
      <c r="M5" s="9">
        <v>5113220000000</v>
      </c>
      <c r="N5" s="9">
        <f>L5-M5</f>
        <v>361758000000</v>
      </c>
      <c r="O5" s="9">
        <v>75079000000</v>
      </c>
      <c r="P5" s="9">
        <v>58018000000</v>
      </c>
      <c r="Q5" s="30">
        <f t="shared" ref="Q5:Q27" si="5">M5/L5</f>
        <v>0.933925213946065</v>
      </c>
      <c r="R5" s="31">
        <f t="shared" ref="R5:R27" si="6">L5/N5</f>
        <v>15.1343660679239</v>
      </c>
      <c r="S5" s="32">
        <f t="shared" ref="S5:S27" si="7">P5/L5</f>
        <v>0.0105969375584706</v>
      </c>
      <c r="T5" s="32">
        <f t="shared" ref="T5:T27" si="8">P5/N5</f>
        <v>0.160377932208825</v>
      </c>
    </row>
    <row r="6" spans="1:20">
      <c r="A6" s="7" t="s">
        <v>13</v>
      </c>
      <c r="B6" s="7" t="s">
        <v>17</v>
      </c>
      <c r="C6" s="9">
        <v>2953434000000</v>
      </c>
      <c r="D6" s="9">
        <v>2751263000000</v>
      </c>
      <c r="E6" s="9">
        <f t="shared" si="0"/>
        <v>202171000000</v>
      </c>
      <c r="F6" s="9">
        <v>29935000000</v>
      </c>
      <c r="G6" s="9">
        <v>22599000000</v>
      </c>
      <c r="H6" s="30">
        <f t="shared" si="1"/>
        <v>0.931547141395406</v>
      </c>
      <c r="I6" s="31">
        <f t="shared" si="2"/>
        <v>14.6085937152213</v>
      </c>
      <c r="J6" s="32">
        <f t="shared" si="3"/>
        <v>0.0076517707861425</v>
      </c>
      <c r="K6" s="32">
        <f t="shared" si="4"/>
        <v>0.111781610616755</v>
      </c>
      <c r="L6" s="9">
        <v>2507149000000</v>
      </c>
      <c r="M6" s="9">
        <v>2345649000000</v>
      </c>
      <c r="N6" s="9">
        <f t="shared" ref="N6:N27" si="9">L6-M6</f>
        <v>161500000000</v>
      </c>
      <c r="O6" s="9">
        <v>28846000000</v>
      </c>
      <c r="P6" s="9">
        <v>21865000000</v>
      </c>
      <c r="Q6" s="30">
        <f t="shared" si="5"/>
        <v>0.935584203411923</v>
      </c>
      <c r="R6" s="31">
        <f t="shared" si="6"/>
        <v>15.5241424148607</v>
      </c>
      <c r="S6" s="32">
        <f t="shared" si="7"/>
        <v>0.00872106125324023</v>
      </c>
      <c r="T6" s="32">
        <f t="shared" si="8"/>
        <v>0.135386996904025</v>
      </c>
    </row>
    <row r="7" spans="1:20">
      <c r="A7" s="7" t="s">
        <v>13</v>
      </c>
      <c r="B7" s="7" t="s">
        <v>18</v>
      </c>
      <c r="C7" s="9">
        <v>24137265000000</v>
      </c>
      <c r="D7" s="9">
        <v>22156102000000</v>
      </c>
      <c r="E7" s="9">
        <f t="shared" si="0"/>
        <v>1981163000000</v>
      </c>
      <c r="F7" s="9">
        <v>363279000000</v>
      </c>
      <c r="G7" s="9">
        <v>279106000000</v>
      </c>
      <c r="H7" s="30">
        <f t="shared" si="1"/>
        <v>0.917920982348249</v>
      </c>
      <c r="I7" s="31">
        <f t="shared" si="2"/>
        <v>12.1833816803564</v>
      </c>
      <c r="J7" s="32">
        <f t="shared" si="3"/>
        <v>0.011563281921129</v>
      </c>
      <c r="K7" s="32">
        <f t="shared" si="4"/>
        <v>0.14087987712268</v>
      </c>
      <c r="L7" s="9">
        <v>22209780000000</v>
      </c>
      <c r="M7" s="9">
        <v>20409261000000</v>
      </c>
      <c r="N7" s="9">
        <f t="shared" si="9"/>
        <v>1800519000000</v>
      </c>
      <c r="O7" s="9">
        <v>363235000000</v>
      </c>
      <c r="P7" s="9">
        <v>277720000000</v>
      </c>
      <c r="Q7" s="30">
        <f t="shared" si="5"/>
        <v>0.918931254609456</v>
      </c>
      <c r="R7" s="31">
        <f t="shared" si="6"/>
        <v>12.3352100144458</v>
      </c>
      <c r="S7" s="32">
        <f t="shared" si="7"/>
        <v>0.0125044012142399</v>
      </c>
      <c r="T7" s="32">
        <f t="shared" si="8"/>
        <v>0.15424441508254</v>
      </c>
    </row>
    <row r="8" spans="1:20">
      <c r="A8" s="7"/>
      <c r="B8" s="7" t="s">
        <v>20</v>
      </c>
      <c r="C8" s="9"/>
      <c r="D8" s="9"/>
      <c r="E8" s="9"/>
      <c r="F8" s="9"/>
      <c r="G8" s="9"/>
      <c r="H8" s="30"/>
      <c r="I8" s="31"/>
      <c r="J8" s="32"/>
      <c r="K8" s="32"/>
      <c r="L8" s="9"/>
      <c r="M8" s="9"/>
      <c r="N8" s="9"/>
      <c r="O8" s="9"/>
      <c r="P8" s="9"/>
      <c r="Q8" s="30"/>
      <c r="R8" s="31"/>
      <c r="S8" s="32"/>
      <c r="T8" s="32"/>
    </row>
    <row r="9" spans="1:20">
      <c r="A9" s="7"/>
      <c r="B9" s="7" t="s">
        <v>21</v>
      </c>
      <c r="C9" s="9"/>
      <c r="D9" s="9"/>
      <c r="E9" s="9"/>
      <c r="F9" s="9"/>
      <c r="G9" s="9"/>
      <c r="H9" s="30"/>
      <c r="I9" s="31"/>
      <c r="J9" s="32"/>
      <c r="K9" s="32"/>
      <c r="L9" s="9"/>
      <c r="M9" s="9"/>
      <c r="N9" s="9"/>
      <c r="O9" s="9"/>
      <c r="P9" s="9"/>
      <c r="Q9" s="30"/>
      <c r="R9" s="31"/>
      <c r="S9" s="32"/>
      <c r="T9" s="32"/>
    </row>
    <row r="10" spans="1:20">
      <c r="A10" s="11" t="s">
        <v>22</v>
      </c>
      <c r="B10" s="11" t="s">
        <v>23</v>
      </c>
      <c r="C10" s="9">
        <v>92309160566.7</v>
      </c>
      <c r="D10" s="9">
        <v>44955516048.5</v>
      </c>
      <c r="E10" s="9">
        <f t="shared" si="0"/>
        <v>47353644518.2</v>
      </c>
      <c r="F10" s="9">
        <v>12483060793.2</v>
      </c>
      <c r="G10" s="9">
        <v>10553954644.48</v>
      </c>
      <c r="H10" s="30">
        <f t="shared" si="1"/>
        <v>0.487010344071068</v>
      </c>
      <c r="I10" s="31">
        <f t="shared" si="2"/>
        <v>1.94935704539535</v>
      </c>
      <c r="J10" s="32">
        <f t="shared" si="3"/>
        <v>0.114332690056844</v>
      </c>
      <c r="K10" s="32">
        <f t="shared" si="4"/>
        <v>0.222875234881312</v>
      </c>
      <c r="L10" s="9">
        <v>71910626770.84</v>
      </c>
      <c r="M10" s="9">
        <v>33523710369.3</v>
      </c>
      <c r="N10" s="9">
        <f t="shared" si="9"/>
        <v>38386916401.54</v>
      </c>
      <c r="O10" s="9">
        <v>9688576760.5</v>
      </c>
      <c r="P10" s="9">
        <v>8060364756.76</v>
      </c>
      <c r="Q10" s="30">
        <f t="shared" si="5"/>
        <v>0.466185762448311</v>
      </c>
      <c r="R10" s="31">
        <f t="shared" si="6"/>
        <v>1.87331084421137</v>
      </c>
      <c r="S10" s="32">
        <f t="shared" si="7"/>
        <v>0.112088645568982</v>
      </c>
      <c r="T10" s="32">
        <f t="shared" si="8"/>
        <v>0.209976875257337</v>
      </c>
    </row>
    <row r="11" spans="1:20">
      <c r="A11" s="7" t="s">
        <v>25</v>
      </c>
      <c r="B11" s="7" t="s">
        <v>26</v>
      </c>
      <c r="C11" s="9">
        <v>15052744911.68</v>
      </c>
      <c r="D11" s="8">
        <v>6754640834.89</v>
      </c>
      <c r="E11" s="9">
        <f t="shared" si="0"/>
        <v>8298104076.79</v>
      </c>
      <c r="F11" s="9">
        <v>1053232847.41</v>
      </c>
      <c r="G11" s="9">
        <v>843795610.36</v>
      </c>
      <c r="H11" s="30">
        <f t="shared" si="1"/>
        <v>0.44873150209626</v>
      </c>
      <c r="I11" s="31">
        <f t="shared" si="2"/>
        <v>1.81399808587396</v>
      </c>
      <c r="J11" s="32">
        <f t="shared" si="3"/>
        <v>0.0560559296866359</v>
      </c>
      <c r="K11" s="32">
        <f t="shared" si="4"/>
        <v>0.101685349153443</v>
      </c>
      <c r="L11" s="9">
        <v>13766008708.13</v>
      </c>
      <c r="M11" s="9">
        <v>6283002510.5</v>
      </c>
      <c r="N11" s="9">
        <f t="shared" si="9"/>
        <v>7483006197.63</v>
      </c>
      <c r="O11" s="9">
        <v>786206574.8</v>
      </c>
      <c r="P11" s="19">
        <v>614479200.63</v>
      </c>
      <c r="Q11" s="30">
        <f t="shared" si="5"/>
        <v>0.456414247855978</v>
      </c>
      <c r="R11" s="31">
        <f t="shared" si="6"/>
        <v>1.83963614950499</v>
      </c>
      <c r="S11" s="32">
        <f t="shared" si="7"/>
        <v>0.044637426407198</v>
      </c>
      <c r="T11" s="32">
        <f t="shared" si="8"/>
        <v>0.08211662323955</v>
      </c>
    </row>
    <row r="12" spans="1:20">
      <c r="A12" s="7"/>
      <c r="B12" s="11" t="s">
        <v>27</v>
      </c>
      <c r="C12" s="9"/>
      <c r="D12" s="7"/>
      <c r="E12" s="9"/>
      <c r="F12" s="9"/>
      <c r="G12" s="9"/>
      <c r="H12" s="30"/>
      <c r="I12" s="31"/>
      <c r="J12" s="32" t="e">
        <f t="shared" si="3"/>
        <v>#DIV/0!</v>
      </c>
      <c r="K12" s="32" t="e">
        <f t="shared" si="4"/>
        <v>#DIV/0!</v>
      </c>
      <c r="L12" s="9"/>
      <c r="M12" s="9"/>
      <c r="N12" s="9">
        <f t="shared" si="9"/>
        <v>0</v>
      </c>
      <c r="O12" s="9"/>
      <c r="P12" s="9"/>
      <c r="Q12" s="30" t="e">
        <f t="shared" si="5"/>
        <v>#DIV/0!</v>
      </c>
      <c r="R12" s="31" t="e">
        <f t="shared" si="6"/>
        <v>#DIV/0!</v>
      </c>
      <c r="S12" s="32" t="e">
        <f t="shared" si="7"/>
        <v>#DIV/0!</v>
      </c>
      <c r="T12" s="32" t="e">
        <f t="shared" si="8"/>
        <v>#DIV/0!</v>
      </c>
    </row>
    <row r="13" spans="1:20">
      <c r="A13" s="7"/>
      <c r="B13" s="7" t="s">
        <v>29</v>
      </c>
      <c r="C13" s="9"/>
      <c r="D13" s="7"/>
      <c r="E13" s="9"/>
      <c r="F13" s="9"/>
      <c r="G13" s="9"/>
      <c r="H13" s="30"/>
      <c r="I13" s="31"/>
      <c r="J13" s="32" t="e">
        <f t="shared" si="3"/>
        <v>#DIV/0!</v>
      </c>
      <c r="K13" s="32" t="e">
        <f t="shared" si="4"/>
        <v>#DIV/0!</v>
      </c>
      <c r="L13" s="9"/>
      <c r="M13" s="9"/>
      <c r="N13" s="9">
        <f t="shared" si="9"/>
        <v>0</v>
      </c>
      <c r="O13" s="9"/>
      <c r="P13" s="9"/>
      <c r="Q13" s="30" t="e">
        <f t="shared" si="5"/>
        <v>#DIV/0!</v>
      </c>
      <c r="R13" s="31" t="e">
        <f t="shared" si="6"/>
        <v>#DIV/0!</v>
      </c>
      <c r="S13" s="32" t="e">
        <f t="shared" si="7"/>
        <v>#DIV/0!</v>
      </c>
      <c r="T13" s="32" t="e">
        <f t="shared" si="8"/>
        <v>#DIV/0!</v>
      </c>
    </row>
    <row r="14" spans="1:20">
      <c r="A14" s="7"/>
      <c r="B14" s="7" t="s">
        <v>30</v>
      </c>
      <c r="C14" s="9"/>
      <c r="D14" s="7"/>
      <c r="E14" s="9"/>
      <c r="F14" s="9"/>
      <c r="G14" s="9"/>
      <c r="H14" s="30"/>
      <c r="I14" s="31"/>
      <c r="J14" s="32" t="e">
        <f t="shared" si="3"/>
        <v>#DIV/0!</v>
      </c>
      <c r="K14" s="32" t="e">
        <f t="shared" si="4"/>
        <v>#DIV/0!</v>
      </c>
      <c r="L14" s="9"/>
      <c r="M14" s="9"/>
      <c r="N14" s="9">
        <f t="shared" si="9"/>
        <v>0</v>
      </c>
      <c r="O14" s="9"/>
      <c r="P14" s="9"/>
      <c r="Q14" s="30" t="e">
        <f t="shared" si="5"/>
        <v>#DIV/0!</v>
      </c>
      <c r="R14" s="31" t="e">
        <f t="shared" si="6"/>
        <v>#DIV/0!</v>
      </c>
      <c r="S14" s="32" t="e">
        <f t="shared" si="7"/>
        <v>#DIV/0!</v>
      </c>
      <c r="T14" s="32" t="e">
        <f t="shared" si="8"/>
        <v>#DIV/0!</v>
      </c>
    </row>
    <row r="15" spans="1:20">
      <c r="A15" s="7"/>
      <c r="B15" s="7"/>
      <c r="C15" s="9"/>
      <c r="D15" s="7"/>
      <c r="E15" s="9"/>
      <c r="F15" s="9"/>
      <c r="G15" s="9"/>
      <c r="H15" s="30"/>
      <c r="I15" s="31"/>
      <c r="J15" s="32" t="e">
        <f t="shared" si="3"/>
        <v>#DIV/0!</v>
      </c>
      <c r="K15" s="32" t="e">
        <f t="shared" si="4"/>
        <v>#DIV/0!</v>
      </c>
      <c r="L15" s="9"/>
      <c r="M15" s="9"/>
      <c r="N15" s="9">
        <f t="shared" si="9"/>
        <v>0</v>
      </c>
      <c r="O15" s="9"/>
      <c r="P15" s="9"/>
      <c r="Q15" s="30" t="e">
        <f t="shared" si="5"/>
        <v>#DIV/0!</v>
      </c>
      <c r="R15" s="31" t="e">
        <f t="shared" si="6"/>
        <v>#DIV/0!</v>
      </c>
      <c r="S15" s="32" t="e">
        <f t="shared" si="7"/>
        <v>#DIV/0!</v>
      </c>
      <c r="T15" s="32" t="e">
        <f t="shared" si="8"/>
        <v>#DIV/0!</v>
      </c>
    </row>
    <row r="16" spans="1:20">
      <c r="A16" s="7"/>
      <c r="B16" s="7"/>
      <c r="C16" s="9"/>
      <c r="D16" s="7"/>
      <c r="E16" s="9"/>
      <c r="F16" s="9"/>
      <c r="G16" s="9"/>
      <c r="H16" s="30"/>
      <c r="I16" s="31"/>
      <c r="J16" s="32" t="e">
        <f t="shared" si="3"/>
        <v>#DIV/0!</v>
      </c>
      <c r="K16" s="32" t="e">
        <f t="shared" si="4"/>
        <v>#DIV/0!</v>
      </c>
      <c r="L16" s="9"/>
      <c r="M16" s="9"/>
      <c r="N16" s="9">
        <f t="shared" si="9"/>
        <v>0</v>
      </c>
      <c r="O16" s="9"/>
      <c r="P16" s="9"/>
      <c r="Q16" s="30" t="e">
        <f t="shared" si="5"/>
        <v>#DIV/0!</v>
      </c>
      <c r="R16" s="31" t="e">
        <f t="shared" si="6"/>
        <v>#DIV/0!</v>
      </c>
      <c r="S16" s="32" t="e">
        <f t="shared" si="7"/>
        <v>#DIV/0!</v>
      </c>
      <c r="T16" s="32" t="e">
        <f t="shared" si="8"/>
        <v>#DIV/0!</v>
      </c>
    </row>
    <row r="17" spans="1:20">
      <c r="A17" s="7"/>
      <c r="B17" s="7"/>
      <c r="C17" s="9"/>
      <c r="D17" s="7"/>
      <c r="E17" s="9"/>
      <c r="F17" s="9"/>
      <c r="G17" s="9"/>
      <c r="H17" s="30"/>
      <c r="I17" s="31"/>
      <c r="J17" s="32" t="e">
        <f t="shared" si="3"/>
        <v>#DIV/0!</v>
      </c>
      <c r="K17" s="32" t="e">
        <f t="shared" si="4"/>
        <v>#DIV/0!</v>
      </c>
      <c r="L17" s="9"/>
      <c r="M17" s="9"/>
      <c r="N17" s="9">
        <f t="shared" si="9"/>
        <v>0</v>
      </c>
      <c r="O17" s="9"/>
      <c r="P17" s="9"/>
      <c r="Q17" s="30" t="e">
        <f t="shared" si="5"/>
        <v>#DIV/0!</v>
      </c>
      <c r="R17" s="31" t="e">
        <f t="shared" si="6"/>
        <v>#DIV/0!</v>
      </c>
      <c r="S17" s="32" t="e">
        <f t="shared" si="7"/>
        <v>#DIV/0!</v>
      </c>
      <c r="T17" s="32" t="e">
        <f t="shared" si="8"/>
        <v>#DIV/0!</v>
      </c>
    </row>
    <row r="18" spans="1:20">
      <c r="A18" s="7"/>
      <c r="B18" s="7"/>
      <c r="C18" s="9"/>
      <c r="D18" s="7"/>
      <c r="E18" s="9"/>
      <c r="F18" s="9"/>
      <c r="G18" s="9"/>
      <c r="H18" s="30"/>
      <c r="I18" s="31"/>
      <c r="J18" s="32" t="e">
        <f t="shared" si="3"/>
        <v>#DIV/0!</v>
      </c>
      <c r="K18" s="32" t="e">
        <f t="shared" si="4"/>
        <v>#DIV/0!</v>
      </c>
      <c r="L18" s="9"/>
      <c r="M18" s="9"/>
      <c r="N18" s="9">
        <f t="shared" si="9"/>
        <v>0</v>
      </c>
      <c r="O18" s="9"/>
      <c r="P18" s="9"/>
      <c r="Q18" s="30" t="e">
        <f t="shared" si="5"/>
        <v>#DIV/0!</v>
      </c>
      <c r="R18" s="31" t="e">
        <f t="shared" si="6"/>
        <v>#DIV/0!</v>
      </c>
      <c r="S18" s="32" t="e">
        <f t="shared" si="7"/>
        <v>#DIV/0!</v>
      </c>
      <c r="T18" s="32" t="e">
        <f t="shared" si="8"/>
        <v>#DIV/0!</v>
      </c>
    </row>
    <row r="19" spans="1:20">
      <c r="A19" s="7"/>
      <c r="B19" s="7"/>
      <c r="C19" s="9"/>
      <c r="D19" s="7"/>
      <c r="E19" s="9"/>
      <c r="F19" s="9"/>
      <c r="G19" s="9"/>
      <c r="H19" s="30"/>
      <c r="I19" s="31"/>
      <c r="J19" s="32" t="e">
        <f t="shared" si="3"/>
        <v>#DIV/0!</v>
      </c>
      <c r="K19" s="32" t="e">
        <f t="shared" si="4"/>
        <v>#DIV/0!</v>
      </c>
      <c r="L19" s="9"/>
      <c r="M19" s="9"/>
      <c r="N19" s="9">
        <f t="shared" si="9"/>
        <v>0</v>
      </c>
      <c r="O19" s="9"/>
      <c r="P19" s="9"/>
      <c r="Q19" s="30" t="e">
        <f t="shared" si="5"/>
        <v>#DIV/0!</v>
      </c>
      <c r="R19" s="31" t="e">
        <f t="shared" si="6"/>
        <v>#DIV/0!</v>
      </c>
      <c r="S19" s="32" t="e">
        <f t="shared" si="7"/>
        <v>#DIV/0!</v>
      </c>
      <c r="T19" s="32" t="e">
        <f t="shared" si="8"/>
        <v>#DIV/0!</v>
      </c>
    </row>
    <row r="20" spans="1:20">
      <c r="A20" s="7"/>
      <c r="B20" s="7"/>
      <c r="C20" s="9"/>
      <c r="D20" s="7"/>
      <c r="E20" s="9"/>
      <c r="F20" s="9"/>
      <c r="G20" s="9"/>
      <c r="H20" s="30"/>
      <c r="I20" s="31"/>
      <c r="J20" s="32" t="e">
        <f t="shared" si="3"/>
        <v>#DIV/0!</v>
      </c>
      <c r="K20" s="32" t="e">
        <f t="shared" si="4"/>
        <v>#DIV/0!</v>
      </c>
      <c r="L20" s="9"/>
      <c r="M20" s="9"/>
      <c r="N20" s="9">
        <f t="shared" si="9"/>
        <v>0</v>
      </c>
      <c r="O20" s="9"/>
      <c r="P20" s="9"/>
      <c r="Q20" s="30" t="e">
        <f t="shared" si="5"/>
        <v>#DIV/0!</v>
      </c>
      <c r="R20" s="31" t="e">
        <f t="shared" si="6"/>
        <v>#DIV/0!</v>
      </c>
      <c r="S20" s="32" t="e">
        <f t="shared" si="7"/>
        <v>#DIV/0!</v>
      </c>
      <c r="T20" s="32" t="e">
        <f t="shared" si="8"/>
        <v>#DIV/0!</v>
      </c>
    </row>
    <row r="21" spans="1:20">
      <c r="A21" s="7"/>
      <c r="B21" s="7"/>
      <c r="C21" s="9"/>
      <c r="D21" s="7"/>
      <c r="E21" s="9"/>
      <c r="F21" s="9"/>
      <c r="G21" s="9"/>
      <c r="H21" s="30"/>
      <c r="I21" s="18"/>
      <c r="J21" s="32" t="e">
        <f t="shared" si="3"/>
        <v>#DIV/0!</v>
      </c>
      <c r="K21" s="32" t="e">
        <f t="shared" si="4"/>
        <v>#DIV/0!</v>
      </c>
      <c r="L21" s="9"/>
      <c r="M21" s="9"/>
      <c r="N21" s="9">
        <f t="shared" si="9"/>
        <v>0</v>
      </c>
      <c r="O21" s="9"/>
      <c r="P21" s="9"/>
      <c r="Q21" s="30" t="e">
        <f t="shared" si="5"/>
        <v>#DIV/0!</v>
      </c>
      <c r="R21" s="31" t="e">
        <f t="shared" si="6"/>
        <v>#DIV/0!</v>
      </c>
      <c r="S21" s="32" t="e">
        <f t="shared" si="7"/>
        <v>#DIV/0!</v>
      </c>
      <c r="T21" s="32" t="e">
        <f t="shared" si="8"/>
        <v>#DIV/0!</v>
      </c>
    </row>
    <row r="22" spans="1:20">
      <c r="A22" s="7"/>
      <c r="B22" s="7"/>
      <c r="C22" s="9"/>
      <c r="D22" s="7"/>
      <c r="E22" s="9"/>
      <c r="F22" s="9"/>
      <c r="G22" s="9"/>
      <c r="H22" s="30"/>
      <c r="I22" s="18"/>
      <c r="J22" s="32" t="e">
        <f t="shared" si="3"/>
        <v>#DIV/0!</v>
      </c>
      <c r="K22" s="32" t="e">
        <f t="shared" si="4"/>
        <v>#DIV/0!</v>
      </c>
      <c r="L22" s="9"/>
      <c r="M22" s="9"/>
      <c r="N22" s="9">
        <f t="shared" si="9"/>
        <v>0</v>
      </c>
      <c r="O22" s="9"/>
      <c r="P22" s="9"/>
      <c r="Q22" s="30" t="e">
        <f t="shared" si="5"/>
        <v>#DIV/0!</v>
      </c>
      <c r="R22" s="31" t="e">
        <f t="shared" si="6"/>
        <v>#DIV/0!</v>
      </c>
      <c r="S22" s="32" t="e">
        <f t="shared" si="7"/>
        <v>#DIV/0!</v>
      </c>
      <c r="T22" s="32" t="e">
        <f t="shared" si="8"/>
        <v>#DIV/0!</v>
      </c>
    </row>
    <row r="23" spans="1:20">
      <c r="A23" s="7"/>
      <c r="B23" s="7"/>
      <c r="C23" s="9"/>
      <c r="D23" s="7"/>
      <c r="E23" s="9"/>
      <c r="F23" s="9"/>
      <c r="G23" s="9"/>
      <c r="H23" s="30"/>
      <c r="I23" s="18"/>
      <c r="J23" s="32" t="e">
        <f t="shared" si="3"/>
        <v>#DIV/0!</v>
      </c>
      <c r="K23" s="32" t="e">
        <f t="shared" si="4"/>
        <v>#DIV/0!</v>
      </c>
      <c r="L23" s="9"/>
      <c r="M23" s="9"/>
      <c r="N23" s="9">
        <f t="shared" si="9"/>
        <v>0</v>
      </c>
      <c r="O23" s="9"/>
      <c r="P23" s="9"/>
      <c r="Q23" s="30" t="e">
        <f t="shared" si="5"/>
        <v>#DIV/0!</v>
      </c>
      <c r="R23" s="31" t="e">
        <f t="shared" si="6"/>
        <v>#DIV/0!</v>
      </c>
      <c r="S23" s="32" t="e">
        <f t="shared" si="7"/>
        <v>#DIV/0!</v>
      </c>
      <c r="T23" s="32" t="e">
        <f t="shared" si="8"/>
        <v>#DIV/0!</v>
      </c>
    </row>
    <row r="24" spans="1:20">
      <c r="A24" s="7"/>
      <c r="B24" s="7"/>
      <c r="C24" s="9"/>
      <c r="D24" s="7"/>
      <c r="E24" s="9"/>
      <c r="F24" s="9"/>
      <c r="G24" s="9"/>
      <c r="H24" s="30"/>
      <c r="I24" s="18"/>
      <c r="J24" s="32" t="e">
        <f t="shared" si="3"/>
        <v>#DIV/0!</v>
      </c>
      <c r="K24" s="32" t="e">
        <f t="shared" si="4"/>
        <v>#DIV/0!</v>
      </c>
      <c r="L24" s="9"/>
      <c r="M24" s="9"/>
      <c r="N24" s="9">
        <f t="shared" si="9"/>
        <v>0</v>
      </c>
      <c r="O24" s="9"/>
      <c r="P24" s="9"/>
      <c r="Q24" s="30" t="e">
        <f t="shared" si="5"/>
        <v>#DIV/0!</v>
      </c>
      <c r="R24" s="31" t="e">
        <f t="shared" si="6"/>
        <v>#DIV/0!</v>
      </c>
      <c r="S24" s="32" t="e">
        <f t="shared" si="7"/>
        <v>#DIV/0!</v>
      </c>
      <c r="T24" s="32" t="e">
        <f t="shared" si="8"/>
        <v>#DIV/0!</v>
      </c>
    </row>
    <row r="25" spans="1:20">
      <c r="A25" s="7"/>
      <c r="B25" s="7"/>
      <c r="C25" s="9"/>
      <c r="D25" s="7"/>
      <c r="E25" s="9"/>
      <c r="F25" s="9"/>
      <c r="G25" s="9"/>
      <c r="H25" s="30"/>
      <c r="I25" s="18"/>
      <c r="J25" s="32" t="e">
        <f t="shared" si="3"/>
        <v>#DIV/0!</v>
      </c>
      <c r="K25" s="32" t="e">
        <f t="shared" si="4"/>
        <v>#DIV/0!</v>
      </c>
      <c r="L25" s="9"/>
      <c r="M25" s="9"/>
      <c r="N25" s="9">
        <f t="shared" si="9"/>
        <v>0</v>
      </c>
      <c r="O25" s="9"/>
      <c r="P25" s="9"/>
      <c r="Q25" s="30" t="e">
        <f t="shared" si="5"/>
        <v>#DIV/0!</v>
      </c>
      <c r="R25" s="31" t="e">
        <f t="shared" si="6"/>
        <v>#DIV/0!</v>
      </c>
      <c r="S25" s="32" t="e">
        <f t="shared" si="7"/>
        <v>#DIV/0!</v>
      </c>
      <c r="T25" s="32" t="e">
        <f t="shared" si="8"/>
        <v>#DIV/0!</v>
      </c>
    </row>
    <row r="26" spans="1:20">
      <c r="A26" s="7"/>
      <c r="B26" s="11"/>
      <c r="C26" s="9"/>
      <c r="D26" s="7"/>
      <c r="E26" s="9"/>
      <c r="F26" s="7"/>
      <c r="G26" s="9"/>
      <c r="H26" s="30"/>
      <c r="I26" s="18"/>
      <c r="J26" s="32" t="e">
        <f t="shared" si="3"/>
        <v>#DIV/0!</v>
      </c>
      <c r="K26" s="32" t="e">
        <f t="shared" si="4"/>
        <v>#DIV/0!</v>
      </c>
      <c r="L26" s="9"/>
      <c r="M26" s="9"/>
      <c r="N26" s="9">
        <f t="shared" si="9"/>
        <v>0</v>
      </c>
      <c r="O26" s="9"/>
      <c r="P26" s="9"/>
      <c r="Q26" s="30" t="e">
        <f t="shared" si="5"/>
        <v>#DIV/0!</v>
      </c>
      <c r="R26" s="31" t="e">
        <f t="shared" si="6"/>
        <v>#DIV/0!</v>
      </c>
      <c r="S26" s="32" t="e">
        <f t="shared" si="7"/>
        <v>#DIV/0!</v>
      </c>
      <c r="T26" s="32" t="e">
        <f t="shared" si="8"/>
        <v>#DIV/0!</v>
      </c>
    </row>
    <row r="27" spans="1:20">
      <c r="A27" s="7"/>
      <c r="B27" s="7"/>
      <c r="C27" s="9"/>
      <c r="D27" s="7"/>
      <c r="E27" s="9"/>
      <c r="F27" s="7"/>
      <c r="G27" s="9"/>
      <c r="H27" s="18"/>
      <c r="I27" s="18"/>
      <c r="J27" s="32" t="e">
        <f t="shared" si="3"/>
        <v>#DIV/0!</v>
      </c>
      <c r="K27" s="32" t="e">
        <f t="shared" si="4"/>
        <v>#DIV/0!</v>
      </c>
      <c r="L27" s="9"/>
      <c r="M27" s="9"/>
      <c r="N27" s="9">
        <f t="shared" si="9"/>
        <v>0</v>
      </c>
      <c r="O27" s="9"/>
      <c r="P27" s="9"/>
      <c r="Q27" s="30" t="e">
        <f t="shared" si="5"/>
        <v>#DIV/0!</v>
      </c>
      <c r="R27" s="31" t="e">
        <f t="shared" si="6"/>
        <v>#DIV/0!</v>
      </c>
      <c r="S27" s="32" t="e">
        <f t="shared" si="7"/>
        <v>#DIV/0!</v>
      </c>
      <c r="T27" s="32" t="e">
        <f t="shared" si="8"/>
        <v>#DIV/0!</v>
      </c>
    </row>
    <row r="28" spans="1:20">
      <c r="A28" s="7"/>
      <c r="B28" s="11"/>
      <c r="C28" s="9"/>
      <c r="D28" s="7"/>
      <c r="E28" s="9"/>
      <c r="F28" s="7"/>
      <c r="G28" s="9"/>
      <c r="H28" s="18"/>
      <c r="I28" s="18"/>
      <c r="J28" s="18"/>
      <c r="K28" s="18"/>
      <c r="L28" s="9"/>
      <c r="M28" s="9"/>
      <c r="N28" s="9"/>
      <c r="O28" s="9"/>
      <c r="P28" s="9"/>
      <c r="Q28" s="30"/>
      <c r="R28" s="31"/>
      <c r="S28" s="32"/>
      <c r="T28" s="32"/>
    </row>
    <row r="29" spans="1:20">
      <c r="A29" s="7"/>
      <c r="B29" s="7"/>
      <c r="C29" s="7"/>
      <c r="D29" s="7"/>
      <c r="E29" s="9"/>
      <c r="F29" s="7"/>
      <c r="G29" s="9"/>
      <c r="H29" s="18"/>
      <c r="I29" s="18"/>
      <c r="J29" s="18"/>
      <c r="K29" s="18"/>
      <c r="L29" s="9"/>
      <c r="M29" s="9"/>
      <c r="N29" s="9"/>
      <c r="O29" s="9"/>
      <c r="P29" s="9"/>
      <c r="Q29" s="30"/>
      <c r="R29" s="31"/>
      <c r="S29" s="32"/>
      <c r="T29" s="32"/>
    </row>
    <row r="30" spans="1:20">
      <c r="A30" s="7"/>
      <c r="B30" s="7"/>
      <c r="C30" s="7"/>
      <c r="D30" s="7"/>
      <c r="E30" s="9"/>
      <c r="F30" s="7"/>
      <c r="G30" s="9"/>
      <c r="H30" s="18"/>
      <c r="I30" s="18"/>
      <c r="J30" s="18"/>
      <c r="K30" s="18"/>
      <c r="L30" s="9"/>
      <c r="M30" s="9"/>
      <c r="N30" s="9"/>
      <c r="O30" s="9"/>
      <c r="P30" s="9"/>
      <c r="Q30" s="30"/>
      <c r="R30" s="31"/>
      <c r="S30" s="32"/>
      <c r="T30" s="32"/>
    </row>
    <row r="31" spans="1:20">
      <c r="A31" s="7"/>
      <c r="B31" s="7"/>
      <c r="C31" s="7"/>
      <c r="D31" s="7"/>
      <c r="E31" s="9"/>
      <c r="F31" s="7"/>
      <c r="G31" s="9"/>
      <c r="H31" s="18"/>
      <c r="I31" s="18"/>
      <c r="J31" s="18"/>
      <c r="K31" s="18"/>
      <c r="L31" s="9"/>
      <c r="M31" s="9"/>
      <c r="N31" s="9"/>
      <c r="O31" s="9"/>
      <c r="P31" s="9"/>
      <c r="Q31" s="30"/>
      <c r="R31" s="31"/>
      <c r="S31" s="32"/>
      <c r="T31" s="32"/>
    </row>
    <row r="32" spans="1:20">
      <c r="A32" s="7"/>
      <c r="B32" s="7"/>
      <c r="C32" s="7"/>
      <c r="D32" s="7"/>
      <c r="E32" s="9"/>
      <c r="F32" s="7"/>
      <c r="G32" s="9"/>
      <c r="H32" s="18"/>
      <c r="I32" s="18"/>
      <c r="J32" s="18"/>
      <c r="K32" s="18"/>
      <c r="L32" s="9"/>
      <c r="M32" s="9"/>
      <c r="N32" s="9"/>
      <c r="O32" s="9"/>
      <c r="P32" s="9"/>
      <c r="Q32" s="30"/>
      <c r="R32" s="31"/>
      <c r="S32" s="32"/>
      <c r="T32" s="32"/>
    </row>
    <row r="33" spans="1:20">
      <c r="A33" s="7"/>
      <c r="B33" s="7"/>
      <c r="C33" s="7"/>
      <c r="D33" s="7"/>
      <c r="E33" s="9"/>
      <c r="F33" s="7"/>
      <c r="G33" s="9"/>
      <c r="H33" s="18"/>
      <c r="I33" s="18"/>
      <c r="J33" s="18"/>
      <c r="K33" s="18"/>
      <c r="L33" s="9"/>
      <c r="M33" s="9"/>
      <c r="N33" s="9"/>
      <c r="O33" s="9"/>
      <c r="P33" s="9"/>
      <c r="Q33" s="30"/>
      <c r="R33" s="31"/>
      <c r="S33" s="32"/>
      <c r="T33" s="32"/>
    </row>
    <row r="34" spans="1:20">
      <c r="A34" s="7"/>
      <c r="B34" s="7"/>
      <c r="C34" s="7"/>
      <c r="D34" s="7"/>
      <c r="E34" s="9"/>
      <c r="F34" s="7"/>
      <c r="G34" s="9"/>
      <c r="H34" s="18"/>
      <c r="I34" s="18"/>
      <c r="J34" s="18"/>
      <c r="K34" s="18"/>
      <c r="L34" s="9"/>
      <c r="M34" s="9"/>
      <c r="N34" s="9"/>
      <c r="O34" s="9"/>
      <c r="P34" s="9"/>
      <c r="Q34" s="7"/>
      <c r="R34" s="31"/>
      <c r="S34" s="32"/>
      <c r="T34" s="32"/>
    </row>
    <row r="35" spans="1:20">
      <c r="A35" s="7"/>
      <c r="B35" s="7"/>
      <c r="C35" s="7"/>
      <c r="D35" s="7"/>
      <c r="E35" s="9"/>
      <c r="F35" s="7"/>
      <c r="G35" s="9"/>
      <c r="H35" s="18"/>
      <c r="I35" s="18"/>
      <c r="J35" s="18"/>
      <c r="K35" s="18"/>
      <c r="L35" s="9"/>
      <c r="M35" s="9"/>
      <c r="N35" s="9"/>
      <c r="O35" s="9"/>
      <c r="P35" s="9"/>
      <c r="Q35" s="7"/>
      <c r="R35" s="7"/>
      <c r="S35" s="32"/>
      <c r="T35" s="32"/>
    </row>
    <row r="36" spans="1:20">
      <c r="A36" s="7"/>
      <c r="B36" s="7"/>
      <c r="C36" s="7"/>
      <c r="D36" s="7"/>
      <c r="E36" s="9"/>
      <c r="F36" s="7"/>
      <c r="G36" s="7"/>
      <c r="H36" s="18"/>
      <c r="I36" s="18"/>
      <c r="J36" s="18"/>
      <c r="K36" s="18"/>
      <c r="L36" s="9"/>
      <c r="M36" s="9"/>
      <c r="N36" s="7"/>
      <c r="O36" s="9"/>
      <c r="P36" s="9"/>
      <c r="Q36" s="7"/>
      <c r="R36" s="7"/>
      <c r="S36" s="32"/>
      <c r="T36" s="32"/>
    </row>
    <row r="37" spans="1:20">
      <c r="A37" s="7"/>
      <c r="B37" s="7"/>
      <c r="C37" s="7"/>
      <c r="D37" s="7"/>
      <c r="E37" s="9"/>
      <c r="F37" s="7"/>
      <c r="G37" s="7"/>
      <c r="H37" s="18"/>
      <c r="I37" s="18"/>
      <c r="J37" s="18"/>
      <c r="K37" s="18"/>
      <c r="L37" s="9"/>
      <c r="M37" s="9"/>
      <c r="N37" s="7"/>
      <c r="O37" s="9"/>
      <c r="P37" s="9"/>
      <c r="Q37" s="7"/>
      <c r="R37" s="7"/>
      <c r="S37" s="32"/>
      <c r="T37" s="32"/>
    </row>
    <row r="38" spans="1:20">
      <c r="A38" s="7"/>
      <c r="B38" s="7"/>
      <c r="C38" s="7"/>
      <c r="D38" s="7"/>
      <c r="E38" s="9"/>
      <c r="F38" s="7"/>
      <c r="G38" s="7"/>
      <c r="H38" s="18"/>
      <c r="I38" s="18"/>
      <c r="J38" s="18"/>
      <c r="K38" s="18"/>
      <c r="L38" s="9"/>
      <c r="M38" s="9"/>
      <c r="N38" s="7"/>
      <c r="O38" s="9"/>
      <c r="P38" s="7"/>
      <c r="Q38" s="7"/>
      <c r="R38" s="7"/>
      <c r="S38" s="32"/>
      <c r="T38" s="32"/>
    </row>
    <row r="39" spans="1:20">
      <c r="A39" s="7"/>
      <c r="B39" s="7"/>
      <c r="C39" s="7"/>
      <c r="D39" s="7"/>
      <c r="E39" s="9"/>
      <c r="F39" s="7"/>
      <c r="G39" s="7"/>
      <c r="H39" s="18"/>
      <c r="I39" s="18"/>
      <c r="J39" s="18"/>
      <c r="K39" s="18"/>
      <c r="L39" s="9"/>
      <c r="M39" s="9"/>
      <c r="N39" s="7"/>
      <c r="O39" s="9"/>
      <c r="P39" s="7"/>
      <c r="Q39" s="7"/>
      <c r="R39" s="7"/>
      <c r="S39" s="32"/>
      <c r="T39" s="32"/>
    </row>
    <row r="40" spans="1:20">
      <c r="A40" s="7"/>
      <c r="B40" s="7"/>
      <c r="C40" s="7"/>
      <c r="D40" s="7"/>
      <c r="E40" s="9"/>
      <c r="F40" s="7"/>
      <c r="G40" s="7"/>
      <c r="H40" s="18"/>
      <c r="I40" s="18"/>
      <c r="J40" s="18"/>
      <c r="K40" s="18"/>
      <c r="L40" s="9"/>
      <c r="M40" s="7"/>
      <c r="N40" s="7"/>
      <c r="O40" s="9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9"/>
      <c r="F41" s="7"/>
      <c r="G41" s="7"/>
      <c r="H41" s="18"/>
      <c r="I41" s="18"/>
      <c r="J41" s="18"/>
      <c r="K41" s="18"/>
      <c r="L41" s="9"/>
      <c r="M41" s="7"/>
      <c r="N41" s="7"/>
      <c r="O41" s="9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9"/>
      <c r="F42" s="7"/>
      <c r="G42" s="7"/>
      <c r="H42" s="18"/>
      <c r="I42" s="18"/>
      <c r="J42" s="18"/>
      <c r="K42" s="18"/>
      <c r="L42" s="9"/>
      <c r="M42" s="7"/>
      <c r="N42" s="7"/>
      <c r="O42" s="9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18"/>
      <c r="I43" s="18"/>
      <c r="J43" s="18"/>
      <c r="K43" s="18"/>
      <c r="L43" s="9"/>
      <c r="M43" s="7"/>
      <c r="N43" s="7"/>
      <c r="O43" s="9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18"/>
      <c r="I44" s="18"/>
      <c r="J44" s="18"/>
      <c r="K44" s="18"/>
      <c r="L44" s="7"/>
      <c r="M44" s="7"/>
      <c r="N44" s="7"/>
      <c r="O44" s="9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18"/>
      <c r="I45" s="18"/>
      <c r="J45" s="18"/>
      <c r="K45" s="18"/>
      <c r="L45" s="7"/>
      <c r="M45" s="7"/>
      <c r="N45" s="7"/>
      <c r="O45" s="9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18"/>
      <c r="I46" s="18"/>
      <c r="J46" s="18"/>
      <c r="K46" s="18"/>
      <c r="L46" s="7"/>
      <c r="M46" s="7"/>
      <c r="N46" s="7"/>
      <c r="O46" s="9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18"/>
      <c r="I47" s="18"/>
      <c r="J47" s="18"/>
      <c r="K47" s="18"/>
      <c r="L47" s="7"/>
      <c r="M47" s="7"/>
      <c r="N47" s="7"/>
      <c r="O47" s="9"/>
      <c r="P47" s="7"/>
      <c r="Q47" s="7"/>
      <c r="R47" s="7"/>
      <c r="S47" s="7"/>
      <c r="T47" s="7"/>
    </row>
    <row r="48" spans="15:15">
      <c r="O48" s="9"/>
    </row>
    <row r="49" spans="15:15">
      <c r="O49" s="9"/>
    </row>
    <row r="50" spans="15:15">
      <c r="O50" s="9"/>
    </row>
  </sheetData>
  <mergeCells count="3">
    <mergeCell ref="A1:B1"/>
    <mergeCell ref="C1:K1"/>
    <mergeCell ref="L1:T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topLeftCell="F1" workbookViewId="0">
      <selection activeCell="L5" sqref="L5"/>
    </sheetView>
  </sheetViews>
  <sheetFormatPr defaultColWidth="9" defaultRowHeight="13.5"/>
  <cols>
    <col min="1" max="1" width="5.75" customWidth="1"/>
    <col min="2" max="2" width="9.75" customWidth="1"/>
    <col min="3" max="3" width="6.375" customWidth="1"/>
    <col min="4" max="4" width="17.25" customWidth="1"/>
    <col min="5" max="5" width="19.375" customWidth="1"/>
    <col min="6" max="6" width="20.375" customWidth="1"/>
    <col min="7" max="7" width="8.375" customWidth="1"/>
    <col min="8" max="8" width="16.125" customWidth="1"/>
    <col min="9" max="9" width="7.375" customWidth="1"/>
    <col min="10" max="10" width="17.25" customWidth="1"/>
    <col min="11" max="11" width="8.375" customWidth="1"/>
    <col min="12" max="12" width="16.125" customWidth="1"/>
    <col min="13" max="13" width="9.75" customWidth="1"/>
    <col min="14" max="15" width="16.125" customWidth="1"/>
    <col min="16" max="16" width="15" customWidth="1"/>
    <col min="17" max="17" width="11.875" customWidth="1"/>
    <col min="18" max="18" width="20.375" customWidth="1"/>
    <col min="19" max="19" width="18.375" customWidth="1"/>
    <col min="20" max="20" width="17.25" customWidth="1"/>
    <col min="21" max="22" width="10.25" customWidth="1"/>
    <col min="23" max="23" width="11.875" customWidth="1"/>
  </cols>
  <sheetData>
    <row r="1" ht="20.25" spans="1:23">
      <c r="A1" s="1" t="s">
        <v>66</v>
      </c>
      <c r="B1" s="1"/>
      <c r="C1" s="1"/>
      <c r="D1" s="1"/>
      <c r="E1" s="1"/>
      <c r="F1" s="2" t="s">
        <v>57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1"/>
      <c r="B2" s="1"/>
      <c r="C2" s="1"/>
      <c r="D2" s="1"/>
      <c r="E2" s="1"/>
      <c r="F2" s="3" t="s">
        <v>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7" t="s">
        <v>68</v>
      </c>
      <c r="S2" s="14" t="s">
        <v>69</v>
      </c>
      <c r="T2" s="14"/>
      <c r="U2" s="14"/>
      <c r="V2" s="14"/>
      <c r="W2" s="14"/>
    </row>
    <row r="3" spans="1:23">
      <c r="A3" s="1"/>
      <c r="B3" s="1"/>
      <c r="C3" s="1"/>
      <c r="D3" s="1"/>
      <c r="E3" s="1"/>
      <c r="F3" s="4" t="s">
        <v>70</v>
      </c>
      <c r="G3" s="4"/>
      <c r="H3" s="4"/>
      <c r="I3" s="4"/>
      <c r="J3" s="13" t="s">
        <v>71</v>
      </c>
      <c r="K3" s="14"/>
      <c r="L3" s="14"/>
      <c r="M3" s="15"/>
      <c r="N3" s="4" t="s">
        <v>9</v>
      </c>
      <c r="O3" s="4"/>
      <c r="P3" s="4"/>
      <c r="Q3" s="4"/>
      <c r="R3" s="17"/>
      <c r="S3" s="14"/>
      <c r="T3" s="14"/>
      <c r="U3" s="14"/>
      <c r="V3" s="14"/>
      <c r="W3" s="14"/>
    </row>
    <row r="4" ht="40.5" spans="1:23">
      <c r="A4" s="5" t="s">
        <v>59</v>
      </c>
      <c r="B4" s="5" t="s">
        <v>60</v>
      </c>
      <c r="C4" s="5" t="s">
        <v>72</v>
      </c>
      <c r="D4" s="5" t="s">
        <v>3</v>
      </c>
      <c r="E4" s="5" t="s">
        <v>73</v>
      </c>
      <c r="F4" s="5" t="s">
        <v>70</v>
      </c>
      <c r="G4" s="6" t="s">
        <v>41</v>
      </c>
      <c r="H4" s="6" t="s">
        <v>74</v>
      </c>
      <c r="I4" s="6" t="s">
        <v>75</v>
      </c>
      <c r="J4" s="5" t="s">
        <v>71</v>
      </c>
      <c r="K4" s="6" t="s">
        <v>41</v>
      </c>
      <c r="L4" s="16" t="s">
        <v>76</v>
      </c>
      <c r="M4" s="6" t="s">
        <v>77</v>
      </c>
      <c r="N4" s="5" t="s">
        <v>9</v>
      </c>
      <c r="O4" s="5" t="s">
        <v>41</v>
      </c>
      <c r="P4" s="5" t="s">
        <v>78</v>
      </c>
      <c r="Q4" s="5" t="s">
        <v>79</v>
      </c>
      <c r="R4" s="5" t="s">
        <v>1</v>
      </c>
      <c r="S4" s="5" t="s">
        <v>38</v>
      </c>
      <c r="T4" s="5" t="s">
        <v>80</v>
      </c>
      <c r="U4" s="16" t="s">
        <v>81</v>
      </c>
      <c r="V4" s="16" t="s">
        <v>82</v>
      </c>
      <c r="W4" s="6" t="s">
        <v>83</v>
      </c>
    </row>
    <row r="5" spans="1:23">
      <c r="A5" s="7" t="s">
        <v>13</v>
      </c>
      <c r="B5" s="7" t="s">
        <v>15</v>
      </c>
      <c r="C5" s="8">
        <v>16</v>
      </c>
      <c r="D5" s="9">
        <v>19052000000</v>
      </c>
      <c r="E5" s="9">
        <f>C5*D5</f>
        <v>304832000000</v>
      </c>
      <c r="F5" s="9">
        <v>5162637000000</v>
      </c>
      <c r="G5" s="10">
        <f t="shared" ref="G5:G34" si="0">F5/R5</f>
        <v>0.848295443809004</v>
      </c>
      <c r="H5" s="9">
        <v>123960000000</v>
      </c>
      <c r="I5" s="10">
        <f>IF(H5&lt;&gt;0,H5/F5,0)</f>
        <v>0.0240109850837857</v>
      </c>
      <c r="J5" s="9">
        <v>680573000000</v>
      </c>
      <c r="K5" s="10">
        <f t="shared" ref="K5:K34" si="1">J5/R5</f>
        <v>0.111827923419645</v>
      </c>
      <c r="L5" s="9">
        <v>22569000000</v>
      </c>
      <c r="M5" s="10">
        <f>IF(L5&lt;&gt;0,L5/J5,"")</f>
        <v>0.0331617622209521</v>
      </c>
      <c r="N5" s="9">
        <v>26000000000</v>
      </c>
      <c r="O5" s="10">
        <f>N5/R5</f>
        <v>0.00427217360799028</v>
      </c>
      <c r="P5" s="9">
        <v>1482000000</v>
      </c>
      <c r="Q5" s="10">
        <f>IF(N5&lt;&gt;0,P5/N5,0)</f>
        <v>0.057</v>
      </c>
      <c r="R5" s="9">
        <v>6085895000000</v>
      </c>
      <c r="S5" s="9">
        <v>63925000000</v>
      </c>
      <c r="T5" s="9">
        <f t="shared" ref="T5:T34" si="2">S5+H5+L5+P5</f>
        <v>211936000000</v>
      </c>
      <c r="U5" s="18">
        <f t="shared" ref="U5:U34" si="3">IF(H5&lt;&gt;0,T5/H5,"")</f>
        <v>1.70971281058406</v>
      </c>
      <c r="V5" s="18">
        <f t="shared" ref="V5:V34" si="4">IF(L5&lt;&gt;0,(T5-H5)/L5,"")</f>
        <v>3.89809030085516</v>
      </c>
      <c r="W5" s="18">
        <f t="shared" ref="W5:W34" si="5">IF(P5&lt;&gt;0,(T5-H5-L5)/P5,"")</f>
        <v>44.1342780026991</v>
      </c>
    </row>
    <row r="6" spans="1:23">
      <c r="A6" s="7" t="s">
        <v>13</v>
      </c>
      <c r="B6" s="7" t="s">
        <v>16</v>
      </c>
      <c r="C6" s="8">
        <v>22</v>
      </c>
      <c r="D6" s="9">
        <v>25220000000</v>
      </c>
      <c r="E6" s="9">
        <f t="shared" ref="E6:E34" si="6">C6*D6</f>
        <v>554840000000</v>
      </c>
      <c r="F6" s="9">
        <v>4861167000000</v>
      </c>
      <c r="G6" s="10">
        <f t="shared" si="0"/>
        <v>0.818060010659153</v>
      </c>
      <c r="H6" s="9">
        <v>80886000000</v>
      </c>
      <c r="I6" s="10">
        <f t="shared" ref="I6:I34" si="7">IF(H6&lt;&gt;0,H6/F6,0)</f>
        <v>0.0166392144108606</v>
      </c>
      <c r="J6" s="9">
        <v>275082000000</v>
      </c>
      <c r="K6" s="10">
        <f t="shared" si="1"/>
        <v>0.0462920907370886</v>
      </c>
      <c r="L6" s="9">
        <v>9925000000</v>
      </c>
      <c r="M6" s="10">
        <f t="shared" ref="M6:M34" si="8">IF(L6&lt;&gt;0,L6/J6,"")</f>
        <v>0.0360801506459892</v>
      </c>
      <c r="N6" s="9">
        <v>0</v>
      </c>
      <c r="O6" s="10">
        <f t="shared" ref="O6:O34" si="9">N6/R6</f>
        <v>0</v>
      </c>
      <c r="P6" s="9">
        <v>0</v>
      </c>
      <c r="Q6" s="10">
        <f t="shared" ref="Q6:Q34" si="10">IF(N6&lt;&gt;0,P6/N6,0)</f>
        <v>0</v>
      </c>
      <c r="R6" s="9">
        <v>5942311000000</v>
      </c>
      <c r="S6" s="9">
        <v>78963000000</v>
      </c>
      <c r="T6" s="9">
        <f t="shared" si="2"/>
        <v>169774000000</v>
      </c>
      <c r="U6" s="18">
        <f t="shared" si="3"/>
        <v>2.09892935736716</v>
      </c>
      <c r="V6" s="18">
        <f t="shared" si="4"/>
        <v>8.95596977329975</v>
      </c>
      <c r="W6" s="18" t="str">
        <f t="shared" si="5"/>
        <v/>
      </c>
    </row>
    <row r="7" spans="1:23">
      <c r="A7" s="7" t="s">
        <v>13</v>
      </c>
      <c r="B7" s="7" t="s">
        <v>17</v>
      </c>
      <c r="C7" s="8">
        <v>8.8</v>
      </c>
      <c r="D7" s="9">
        <v>17170000000</v>
      </c>
      <c r="E7" s="9">
        <f t="shared" si="6"/>
        <v>151096000000</v>
      </c>
      <c r="F7" s="9">
        <v>2572154000000</v>
      </c>
      <c r="G7" s="10">
        <f t="shared" si="0"/>
        <v>0.87090282024247</v>
      </c>
      <c r="H7" s="9">
        <v>54708000000</v>
      </c>
      <c r="I7" s="10">
        <f t="shared" si="7"/>
        <v>0.021269333018163</v>
      </c>
      <c r="J7" s="9">
        <v>263464000000</v>
      </c>
      <c r="K7" s="10">
        <f t="shared" si="1"/>
        <v>0.089205988689776</v>
      </c>
      <c r="L7" s="9">
        <v>9334000000</v>
      </c>
      <c r="M7" s="10">
        <f t="shared" si="8"/>
        <v>0.0354279901618437</v>
      </c>
      <c r="N7" s="9">
        <v>20000000000</v>
      </c>
      <c r="O7" s="10">
        <f t="shared" si="9"/>
        <v>0.00677177820801142</v>
      </c>
      <c r="P7" s="9">
        <v>874000000</v>
      </c>
      <c r="Q7" s="10">
        <f t="shared" si="10"/>
        <v>0.0437</v>
      </c>
      <c r="R7" s="9">
        <v>2953434000000</v>
      </c>
      <c r="S7" s="9">
        <v>29935000000</v>
      </c>
      <c r="T7" s="9">
        <f t="shared" si="2"/>
        <v>94851000000</v>
      </c>
      <c r="U7" s="18">
        <f t="shared" si="3"/>
        <v>1.73376837025664</v>
      </c>
      <c r="V7" s="18">
        <f t="shared" si="4"/>
        <v>4.30072851939147</v>
      </c>
      <c r="W7" s="18">
        <f t="shared" si="5"/>
        <v>35.2505720823799</v>
      </c>
    </row>
    <row r="8" spans="1:23">
      <c r="A8" s="7" t="s">
        <v>13</v>
      </c>
      <c r="B8" s="7" t="s">
        <v>18</v>
      </c>
      <c r="C8" s="8">
        <v>5.11</v>
      </c>
      <c r="D8" s="9">
        <v>356407000000</v>
      </c>
      <c r="E8" s="9">
        <f t="shared" si="6"/>
        <v>1821239770000</v>
      </c>
      <c r="F8" s="9">
        <v>19996202000000</v>
      </c>
      <c r="G8" s="10">
        <f t="shared" si="0"/>
        <v>0.82843694179933</v>
      </c>
      <c r="H8" s="9">
        <v>319634000000</v>
      </c>
      <c r="I8" s="10">
        <f t="shared" si="7"/>
        <v>0.0159847355012717</v>
      </c>
      <c r="J8" s="9">
        <v>357937000000</v>
      </c>
      <c r="K8" s="10">
        <f t="shared" si="1"/>
        <v>0.0148292277521915</v>
      </c>
      <c r="L8" s="9">
        <v>17470000000</v>
      </c>
      <c r="M8" s="10">
        <f t="shared" si="8"/>
        <v>0.0488074717059147</v>
      </c>
      <c r="N8" s="9">
        <f>12000000000+34550000000</f>
        <v>46550000000</v>
      </c>
      <c r="O8" s="10">
        <f t="shared" si="9"/>
        <v>0.00192855321429333</v>
      </c>
      <c r="P8" s="9">
        <f>2025000000+2425000000</f>
        <v>4450000000</v>
      </c>
      <c r="Q8" s="10">
        <f t="shared" si="10"/>
        <v>0.0955961331901182</v>
      </c>
      <c r="R8" s="9">
        <v>24137265000000</v>
      </c>
      <c r="S8" s="9">
        <v>363279000000</v>
      </c>
      <c r="T8" s="9">
        <f t="shared" si="2"/>
        <v>704833000000</v>
      </c>
      <c r="U8" s="18">
        <f t="shared" si="3"/>
        <v>2.20512523698981</v>
      </c>
      <c r="V8" s="18">
        <f t="shared" si="4"/>
        <v>22.0491700057241</v>
      </c>
      <c r="W8" s="18">
        <f t="shared" si="5"/>
        <v>82.6357303370787</v>
      </c>
    </row>
    <row r="9" spans="1:23">
      <c r="A9" s="7" t="s">
        <v>84</v>
      </c>
      <c r="B9" s="7" t="s">
        <v>20</v>
      </c>
      <c r="C9" s="8">
        <v>7.73</v>
      </c>
      <c r="D9" s="9">
        <v>6786023347</v>
      </c>
      <c r="E9" s="9">
        <f t="shared" si="6"/>
        <v>52455960472.31</v>
      </c>
      <c r="F9" s="9">
        <f>7917901596.44+103535495021.13</f>
        <v>111453396617.57</v>
      </c>
      <c r="G9" s="10">
        <f t="shared" si="0"/>
        <v>0.54824551994756</v>
      </c>
      <c r="H9" s="9">
        <v>5000113916.49</v>
      </c>
      <c r="I9" s="10">
        <f t="shared" si="7"/>
        <v>0.0448628222040364</v>
      </c>
      <c r="J9" s="9">
        <v>3000000000</v>
      </c>
      <c r="K9" s="10">
        <f t="shared" si="1"/>
        <v>0.0147571685543713</v>
      </c>
      <c r="L9" s="9">
        <v>106020000</v>
      </c>
      <c r="M9" s="10">
        <f t="shared" si="8"/>
        <v>0.03534</v>
      </c>
      <c r="N9" s="9">
        <v>0</v>
      </c>
      <c r="O9" s="10">
        <f t="shared" si="9"/>
        <v>0</v>
      </c>
      <c r="P9" s="9">
        <v>0</v>
      </c>
      <c r="Q9" s="10">
        <f t="shared" si="10"/>
        <v>0</v>
      </c>
      <c r="R9" s="9">
        <v>203291030318.37</v>
      </c>
      <c r="S9" s="9">
        <v>8917100628.87</v>
      </c>
      <c r="T9" s="9">
        <f t="shared" si="2"/>
        <v>14023234545.36</v>
      </c>
      <c r="U9" s="18">
        <f t="shared" si="3"/>
        <v>2.80458301142148</v>
      </c>
      <c r="V9" s="18">
        <f t="shared" si="4"/>
        <v>85.1077214569893</v>
      </c>
      <c r="W9" s="18" t="str">
        <f t="shared" si="5"/>
        <v/>
      </c>
    </row>
    <row r="10" spans="1:23">
      <c r="A10" s="7" t="s">
        <v>84</v>
      </c>
      <c r="B10" s="7" t="s">
        <v>21</v>
      </c>
      <c r="C10" s="8">
        <v>9.34</v>
      </c>
      <c r="D10" s="9">
        <v>4402140480</v>
      </c>
      <c r="E10" s="9">
        <f t="shared" si="6"/>
        <v>41115992083.2</v>
      </c>
      <c r="F10" s="9">
        <f>660000000+1130000000</f>
        <v>1790000000</v>
      </c>
      <c r="G10" s="10">
        <f t="shared" si="0"/>
        <v>0.0667384233445475</v>
      </c>
      <c r="H10" s="9">
        <v>267436354.98</v>
      </c>
      <c r="I10" s="10">
        <f t="shared" si="7"/>
        <v>0.149405784905028</v>
      </c>
      <c r="J10" s="9">
        <v>1700000000</v>
      </c>
      <c r="K10" s="10">
        <f t="shared" si="1"/>
        <v>0.0633828601596261</v>
      </c>
      <c r="L10" s="9">
        <v>104040000</v>
      </c>
      <c r="M10" s="10">
        <f t="shared" si="8"/>
        <v>0.0612</v>
      </c>
      <c r="N10" s="9">
        <v>0</v>
      </c>
      <c r="O10" s="10">
        <f t="shared" si="9"/>
        <v>0</v>
      </c>
      <c r="P10" s="9">
        <v>0</v>
      </c>
      <c r="Q10" s="10">
        <f t="shared" si="10"/>
        <v>0</v>
      </c>
      <c r="R10" s="9">
        <v>26821131071.06</v>
      </c>
      <c r="S10" s="9">
        <v>3583388406.63</v>
      </c>
      <c r="T10" s="9">
        <f t="shared" si="2"/>
        <v>3954864761.61</v>
      </c>
      <c r="U10" s="18">
        <f t="shared" si="3"/>
        <v>14.7880596185427</v>
      </c>
      <c r="V10" s="18">
        <f t="shared" si="4"/>
        <v>35.4424106750288</v>
      </c>
      <c r="W10" s="18" t="str">
        <f t="shared" si="5"/>
        <v/>
      </c>
    </row>
    <row r="11" spans="1:23">
      <c r="A11" s="11" t="s">
        <v>22</v>
      </c>
      <c r="B11" s="11" t="s">
        <v>23</v>
      </c>
      <c r="C11" s="8">
        <v>12.3</v>
      </c>
      <c r="D11" s="9">
        <v>9127269000</v>
      </c>
      <c r="E11" s="9">
        <f t="shared" si="6"/>
        <v>112265408700</v>
      </c>
      <c r="F11" s="9">
        <f>250000000+49800000</f>
        <v>299800000</v>
      </c>
      <c r="G11" s="10">
        <f t="shared" si="0"/>
        <v>0.00324778167366578</v>
      </c>
      <c r="H11" s="9">
        <v>17125249.99</v>
      </c>
      <c r="I11" s="10">
        <f t="shared" si="7"/>
        <v>0.0571222481320881</v>
      </c>
      <c r="J11" s="9">
        <v>0</v>
      </c>
      <c r="K11" s="10">
        <f t="shared" si="1"/>
        <v>0</v>
      </c>
      <c r="L11" s="9">
        <v>0</v>
      </c>
      <c r="M11" s="10" t="str">
        <f t="shared" si="8"/>
        <v/>
      </c>
      <c r="N11" s="9">
        <v>0</v>
      </c>
      <c r="O11" s="10">
        <f t="shared" si="9"/>
        <v>0</v>
      </c>
      <c r="P11" s="9">
        <v>0</v>
      </c>
      <c r="Q11" s="10">
        <f t="shared" si="10"/>
        <v>0</v>
      </c>
      <c r="R11" s="9">
        <v>92309160566.7</v>
      </c>
      <c r="S11" s="9">
        <v>12483060793.2</v>
      </c>
      <c r="T11" s="9">
        <f t="shared" si="2"/>
        <v>12500186043.19</v>
      </c>
      <c r="U11" s="18">
        <f t="shared" si="3"/>
        <v>729.927215689656</v>
      </c>
      <c r="V11" s="18" t="str">
        <f t="shared" si="4"/>
        <v/>
      </c>
      <c r="W11" s="18" t="str">
        <f t="shared" si="5"/>
        <v/>
      </c>
    </row>
    <row r="12" spans="1:23">
      <c r="A12" s="7" t="s">
        <v>25</v>
      </c>
      <c r="B12" s="7" t="s">
        <v>26</v>
      </c>
      <c r="C12" s="8">
        <v>5.3</v>
      </c>
      <c r="D12" s="9">
        <v>2541243276</v>
      </c>
      <c r="E12" s="9">
        <f t="shared" si="6"/>
        <v>13468589362.8</v>
      </c>
      <c r="F12" s="9">
        <v>49262929.35</v>
      </c>
      <c r="G12" s="10">
        <f t="shared" si="0"/>
        <v>0.00327268744930202</v>
      </c>
      <c r="H12" s="9">
        <v>4098027.6</v>
      </c>
      <c r="I12" s="10">
        <f t="shared" si="7"/>
        <v>0.0831868436179384</v>
      </c>
      <c r="J12" s="9">
        <v>0</v>
      </c>
      <c r="K12" s="10">
        <f t="shared" si="1"/>
        <v>0</v>
      </c>
      <c r="L12" s="9">
        <v>0</v>
      </c>
      <c r="M12" s="10" t="str">
        <f t="shared" si="8"/>
        <v/>
      </c>
      <c r="N12" s="9">
        <v>0</v>
      </c>
      <c r="O12" s="10">
        <f t="shared" si="9"/>
        <v>0</v>
      </c>
      <c r="P12" s="9">
        <v>0</v>
      </c>
      <c r="Q12" s="10">
        <f t="shared" si="10"/>
        <v>0</v>
      </c>
      <c r="R12" s="9">
        <v>15052744911.68</v>
      </c>
      <c r="S12" s="9">
        <v>1053232847.41</v>
      </c>
      <c r="T12" s="9">
        <f t="shared" si="2"/>
        <v>1057330875.01</v>
      </c>
      <c r="U12" s="18">
        <f t="shared" si="3"/>
        <v>258.009700815583</v>
      </c>
      <c r="V12" s="18" t="str">
        <f t="shared" si="4"/>
        <v/>
      </c>
      <c r="W12" s="18" t="str">
        <f t="shared" si="5"/>
        <v/>
      </c>
    </row>
    <row r="13" spans="1:23">
      <c r="A13" s="11" t="s">
        <v>25</v>
      </c>
      <c r="B13" s="11" t="s">
        <v>27</v>
      </c>
      <c r="C13" s="12">
        <v>60.11</v>
      </c>
      <c r="D13" s="9">
        <v>2347459674</v>
      </c>
      <c r="E13" s="9">
        <f t="shared" si="6"/>
        <v>141105801004.14</v>
      </c>
      <c r="F13" s="9">
        <v>0</v>
      </c>
      <c r="G13" s="10">
        <f t="shared" si="0"/>
        <v>0</v>
      </c>
      <c r="H13" s="7">
        <v>0</v>
      </c>
      <c r="I13" s="10">
        <f t="shared" si="7"/>
        <v>0</v>
      </c>
      <c r="J13" s="7">
        <v>0</v>
      </c>
      <c r="K13" s="10">
        <f t="shared" si="1"/>
        <v>0</v>
      </c>
      <c r="L13" s="7">
        <v>0</v>
      </c>
      <c r="M13" s="10" t="str">
        <f t="shared" si="8"/>
        <v/>
      </c>
      <c r="N13" s="7">
        <v>0</v>
      </c>
      <c r="O13" s="10">
        <f t="shared" si="9"/>
        <v>0</v>
      </c>
      <c r="P13" s="7">
        <v>0</v>
      </c>
      <c r="Q13" s="10">
        <f t="shared" si="10"/>
        <v>0</v>
      </c>
      <c r="R13" s="9">
        <v>14330058674.85</v>
      </c>
      <c r="S13" s="9">
        <v>3013184683.65</v>
      </c>
      <c r="T13" s="9">
        <f t="shared" si="2"/>
        <v>3013184683.65</v>
      </c>
      <c r="U13" s="18" t="str">
        <f t="shared" si="3"/>
        <v/>
      </c>
      <c r="V13" s="18" t="str">
        <f t="shared" si="4"/>
        <v/>
      </c>
      <c r="W13" s="18" t="str">
        <f t="shared" si="5"/>
        <v/>
      </c>
    </row>
    <row r="14" spans="1:23">
      <c r="A14" s="7" t="s">
        <v>85</v>
      </c>
      <c r="B14" s="7" t="s">
        <v>29</v>
      </c>
      <c r="C14" s="12">
        <v>32.57</v>
      </c>
      <c r="D14" s="9">
        <v>685464000</v>
      </c>
      <c r="E14" s="9">
        <f t="shared" si="6"/>
        <v>22325562480</v>
      </c>
      <c r="F14" s="9">
        <f>662388882+49140555</f>
        <v>711529437</v>
      </c>
      <c r="G14" s="10">
        <f t="shared" si="0"/>
        <v>0.0617214282198578</v>
      </c>
      <c r="H14" s="9">
        <v>27831179</v>
      </c>
      <c r="I14" s="10">
        <f t="shared" si="7"/>
        <v>0.0391145855009791</v>
      </c>
      <c r="J14" s="7">
        <v>0</v>
      </c>
      <c r="K14" s="10">
        <f t="shared" si="1"/>
        <v>0</v>
      </c>
      <c r="L14" s="7">
        <v>0</v>
      </c>
      <c r="M14" s="10" t="str">
        <f t="shared" si="8"/>
        <v/>
      </c>
      <c r="N14" s="7">
        <v>0</v>
      </c>
      <c r="O14" s="10">
        <f t="shared" si="9"/>
        <v>0</v>
      </c>
      <c r="P14" s="7">
        <v>0</v>
      </c>
      <c r="Q14" s="10">
        <f t="shared" si="10"/>
        <v>0</v>
      </c>
      <c r="R14" s="9">
        <v>11528077971</v>
      </c>
      <c r="S14" s="19">
        <v>1337618840</v>
      </c>
      <c r="T14" s="9">
        <f t="shared" si="2"/>
        <v>1365450019</v>
      </c>
      <c r="U14" s="18">
        <f t="shared" si="3"/>
        <v>49.0618819633908</v>
      </c>
      <c r="V14" s="18" t="str">
        <f t="shared" si="4"/>
        <v/>
      </c>
      <c r="W14" s="18" t="str">
        <f t="shared" si="5"/>
        <v/>
      </c>
    </row>
    <row r="15" spans="1:23">
      <c r="A15" s="7"/>
      <c r="B15" s="7"/>
      <c r="C15" s="12"/>
      <c r="D15" s="9"/>
      <c r="E15" s="9">
        <f t="shared" si="6"/>
        <v>0</v>
      </c>
      <c r="F15" s="7"/>
      <c r="G15" s="10" t="e">
        <f t="shared" si="0"/>
        <v>#DIV/0!</v>
      </c>
      <c r="H15" s="7"/>
      <c r="I15" s="10">
        <f t="shared" si="7"/>
        <v>0</v>
      </c>
      <c r="J15" s="9"/>
      <c r="K15" s="10" t="e">
        <f t="shared" si="1"/>
        <v>#DIV/0!</v>
      </c>
      <c r="L15" s="9"/>
      <c r="M15" s="10" t="str">
        <f t="shared" si="8"/>
        <v/>
      </c>
      <c r="N15" s="7"/>
      <c r="O15" s="10" t="e">
        <f t="shared" si="9"/>
        <v>#DIV/0!</v>
      </c>
      <c r="P15" s="7"/>
      <c r="Q15" s="10">
        <f t="shared" si="10"/>
        <v>0</v>
      </c>
      <c r="R15" s="9"/>
      <c r="S15" s="9"/>
      <c r="T15" s="9">
        <f t="shared" si="2"/>
        <v>0</v>
      </c>
      <c r="U15" s="18" t="str">
        <f t="shared" si="3"/>
        <v/>
      </c>
      <c r="V15" s="18" t="str">
        <f t="shared" si="4"/>
        <v/>
      </c>
      <c r="W15" s="18" t="str">
        <f t="shared" si="5"/>
        <v/>
      </c>
    </row>
    <row r="16" spans="1:23">
      <c r="A16" s="7"/>
      <c r="B16" s="7"/>
      <c r="C16" s="12"/>
      <c r="D16" s="9"/>
      <c r="E16" s="9">
        <f t="shared" si="6"/>
        <v>0</v>
      </c>
      <c r="F16" s="7"/>
      <c r="G16" s="10" t="e">
        <f t="shared" si="0"/>
        <v>#DIV/0!</v>
      </c>
      <c r="H16" s="7"/>
      <c r="I16" s="10">
        <f t="shared" si="7"/>
        <v>0</v>
      </c>
      <c r="J16" s="9"/>
      <c r="K16" s="10" t="e">
        <f t="shared" si="1"/>
        <v>#DIV/0!</v>
      </c>
      <c r="L16" s="9"/>
      <c r="M16" s="10" t="str">
        <f t="shared" si="8"/>
        <v/>
      </c>
      <c r="N16" s="7"/>
      <c r="O16" s="10" t="e">
        <f t="shared" si="9"/>
        <v>#DIV/0!</v>
      </c>
      <c r="P16" s="7"/>
      <c r="Q16" s="10">
        <f t="shared" si="10"/>
        <v>0</v>
      </c>
      <c r="R16" s="9"/>
      <c r="S16" s="9"/>
      <c r="T16" s="9">
        <f t="shared" si="2"/>
        <v>0</v>
      </c>
      <c r="U16" s="18" t="str">
        <f t="shared" si="3"/>
        <v/>
      </c>
      <c r="V16" s="18" t="str">
        <f t="shared" si="4"/>
        <v/>
      </c>
      <c r="W16" s="18" t="str">
        <f t="shared" si="5"/>
        <v/>
      </c>
    </row>
    <row r="17" spans="1:23">
      <c r="A17" s="7"/>
      <c r="B17" s="7"/>
      <c r="C17" s="12"/>
      <c r="D17" s="9"/>
      <c r="E17" s="9">
        <f t="shared" si="6"/>
        <v>0</v>
      </c>
      <c r="F17" s="7"/>
      <c r="G17" s="10" t="e">
        <f t="shared" si="0"/>
        <v>#DIV/0!</v>
      </c>
      <c r="H17" s="7"/>
      <c r="I17" s="10">
        <f t="shared" si="7"/>
        <v>0</v>
      </c>
      <c r="J17" s="9"/>
      <c r="K17" s="10" t="e">
        <f t="shared" si="1"/>
        <v>#DIV/0!</v>
      </c>
      <c r="L17" s="9"/>
      <c r="M17" s="10" t="str">
        <f t="shared" si="8"/>
        <v/>
      </c>
      <c r="N17" s="7"/>
      <c r="O17" s="10" t="e">
        <f t="shared" si="9"/>
        <v>#DIV/0!</v>
      </c>
      <c r="P17" s="7"/>
      <c r="Q17" s="10">
        <f t="shared" si="10"/>
        <v>0</v>
      </c>
      <c r="R17" s="9"/>
      <c r="S17" s="9"/>
      <c r="T17" s="9">
        <f t="shared" si="2"/>
        <v>0</v>
      </c>
      <c r="U17" s="18" t="str">
        <f t="shared" si="3"/>
        <v/>
      </c>
      <c r="V17" s="18" t="str">
        <f t="shared" si="4"/>
        <v/>
      </c>
      <c r="W17" s="18" t="str">
        <f t="shared" si="5"/>
        <v/>
      </c>
    </row>
    <row r="18" spans="1:23">
      <c r="A18" s="7"/>
      <c r="B18" s="7"/>
      <c r="C18" s="12"/>
      <c r="D18" s="9"/>
      <c r="E18" s="9">
        <f t="shared" si="6"/>
        <v>0</v>
      </c>
      <c r="F18" s="7"/>
      <c r="G18" s="10" t="e">
        <f t="shared" si="0"/>
        <v>#DIV/0!</v>
      </c>
      <c r="H18" s="7"/>
      <c r="I18" s="10">
        <f t="shared" si="7"/>
        <v>0</v>
      </c>
      <c r="J18" s="9"/>
      <c r="K18" s="10" t="e">
        <f t="shared" si="1"/>
        <v>#DIV/0!</v>
      </c>
      <c r="L18" s="9"/>
      <c r="M18" s="10" t="str">
        <f t="shared" si="8"/>
        <v/>
      </c>
      <c r="N18" s="7"/>
      <c r="O18" s="10" t="e">
        <f t="shared" si="9"/>
        <v>#DIV/0!</v>
      </c>
      <c r="P18" s="7"/>
      <c r="Q18" s="10">
        <f t="shared" si="10"/>
        <v>0</v>
      </c>
      <c r="R18" s="9"/>
      <c r="S18" s="9"/>
      <c r="T18" s="9">
        <f t="shared" si="2"/>
        <v>0</v>
      </c>
      <c r="U18" s="18" t="str">
        <f t="shared" si="3"/>
        <v/>
      </c>
      <c r="V18" s="18" t="str">
        <f t="shared" si="4"/>
        <v/>
      </c>
      <c r="W18" s="18" t="str">
        <f t="shared" si="5"/>
        <v/>
      </c>
    </row>
    <row r="19" spans="1:23">
      <c r="A19" s="7"/>
      <c r="B19" s="7"/>
      <c r="C19" s="12"/>
      <c r="D19" s="9"/>
      <c r="E19" s="9">
        <f t="shared" si="6"/>
        <v>0</v>
      </c>
      <c r="F19" s="7"/>
      <c r="G19" s="10" t="e">
        <f t="shared" si="0"/>
        <v>#DIV/0!</v>
      </c>
      <c r="H19" s="7"/>
      <c r="I19" s="10">
        <f t="shared" si="7"/>
        <v>0</v>
      </c>
      <c r="J19" s="9"/>
      <c r="K19" s="10" t="e">
        <f t="shared" si="1"/>
        <v>#DIV/0!</v>
      </c>
      <c r="L19" s="9"/>
      <c r="M19" s="10" t="str">
        <f t="shared" si="8"/>
        <v/>
      </c>
      <c r="N19" s="7"/>
      <c r="O19" s="10" t="e">
        <f t="shared" si="9"/>
        <v>#DIV/0!</v>
      </c>
      <c r="P19" s="7"/>
      <c r="Q19" s="10">
        <f t="shared" si="10"/>
        <v>0</v>
      </c>
      <c r="R19" s="9"/>
      <c r="S19" s="9"/>
      <c r="T19" s="9">
        <f t="shared" si="2"/>
        <v>0</v>
      </c>
      <c r="U19" s="18" t="str">
        <f t="shared" si="3"/>
        <v/>
      </c>
      <c r="V19" s="18" t="str">
        <f t="shared" si="4"/>
        <v/>
      </c>
      <c r="W19" s="18" t="str">
        <f t="shared" si="5"/>
        <v/>
      </c>
    </row>
    <row r="20" spans="1:23">
      <c r="A20" s="7"/>
      <c r="B20" s="7"/>
      <c r="C20" s="12"/>
      <c r="D20" s="9"/>
      <c r="E20" s="9">
        <f t="shared" si="6"/>
        <v>0</v>
      </c>
      <c r="F20" s="7"/>
      <c r="G20" s="10" t="e">
        <f t="shared" si="0"/>
        <v>#DIV/0!</v>
      </c>
      <c r="H20" s="7"/>
      <c r="I20" s="10">
        <f t="shared" si="7"/>
        <v>0</v>
      </c>
      <c r="J20" s="9"/>
      <c r="K20" s="10" t="e">
        <f t="shared" si="1"/>
        <v>#DIV/0!</v>
      </c>
      <c r="L20" s="9"/>
      <c r="M20" s="10" t="str">
        <f t="shared" si="8"/>
        <v/>
      </c>
      <c r="N20" s="7"/>
      <c r="O20" s="10" t="e">
        <f t="shared" si="9"/>
        <v>#DIV/0!</v>
      </c>
      <c r="P20" s="7"/>
      <c r="Q20" s="10">
        <f t="shared" si="10"/>
        <v>0</v>
      </c>
      <c r="R20" s="9"/>
      <c r="S20" s="9"/>
      <c r="T20" s="9">
        <f t="shared" si="2"/>
        <v>0</v>
      </c>
      <c r="U20" s="18" t="str">
        <f t="shared" si="3"/>
        <v/>
      </c>
      <c r="V20" s="18" t="str">
        <f t="shared" si="4"/>
        <v/>
      </c>
      <c r="W20" s="18" t="str">
        <f t="shared" si="5"/>
        <v/>
      </c>
    </row>
    <row r="21" spans="1:23">
      <c r="A21" s="7"/>
      <c r="B21" s="7"/>
      <c r="C21" s="12"/>
      <c r="D21" s="9"/>
      <c r="E21" s="9">
        <f t="shared" si="6"/>
        <v>0</v>
      </c>
      <c r="F21" s="7"/>
      <c r="G21" s="10" t="e">
        <f t="shared" si="0"/>
        <v>#DIV/0!</v>
      </c>
      <c r="H21" s="7"/>
      <c r="I21" s="10">
        <f t="shared" si="7"/>
        <v>0</v>
      </c>
      <c r="J21" s="9"/>
      <c r="K21" s="10" t="e">
        <f t="shared" si="1"/>
        <v>#DIV/0!</v>
      </c>
      <c r="L21" s="9"/>
      <c r="M21" s="10" t="str">
        <f t="shared" si="8"/>
        <v/>
      </c>
      <c r="N21" s="7"/>
      <c r="O21" s="10" t="e">
        <f t="shared" si="9"/>
        <v>#DIV/0!</v>
      </c>
      <c r="P21" s="7"/>
      <c r="Q21" s="10">
        <f t="shared" si="10"/>
        <v>0</v>
      </c>
      <c r="R21" s="9"/>
      <c r="S21" s="9"/>
      <c r="T21" s="9">
        <f t="shared" si="2"/>
        <v>0</v>
      </c>
      <c r="U21" s="18" t="str">
        <f t="shared" si="3"/>
        <v/>
      </c>
      <c r="V21" s="18" t="str">
        <f t="shared" si="4"/>
        <v/>
      </c>
      <c r="W21" s="18" t="str">
        <f t="shared" si="5"/>
        <v/>
      </c>
    </row>
    <row r="22" spans="1:23">
      <c r="A22" s="7"/>
      <c r="B22" s="7"/>
      <c r="C22" s="12"/>
      <c r="D22" s="9"/>
      <c r="E22" s="9">
        <f t="shared" si="6"/>
        <v>0</v>
      </c>
      <c r="F22" s="7"/>
      <c r="G22" s="10" t="e">
        <f t="shared" si="0"/>
        <v>#DIV/0!</v>
      </c>
      <c r="H22" s="7"/>
      <c r="I22" s="10">
        <f t="shared" si="7"/>
        <v>0</v>
      </c>
      <c r="J22" s="9"/>
      <c r="K22" s="10" t="e">
        <f t="shared" si="1"/>
        <v>#DIV/0!</v>
      </c>
      <c r="L22" s="9"/>
      <c r="M22" s="10" t="str">
        <f t="shared" si="8"/>
        <v/>
      </c>
      <c r="N22" s="7"/>
      <c r="O22" s="10" t="e">
        <f t="shared" si="9"/>
        <v>#DIV/0!</v>
      </c>
      <c r="P22" s="7"/>
      <c r="Q22" s="10">
        <f t="shared" si="10"/>
        <v>0</v>
      </c>
      <c r="R22" s="9"/>
      <c r="S22" s="9"/>
      <c r="T22" s="9">
        <f t="shared" si="2"/>
        <v>0</v>
      </c>
      <c r="U22" s="18" t="str">
        <f t="shared" si="3"/>
        <v/>
      </c>
      <c r="V22" s="18" t="str">
        <f t="shared" si="4"/>
        <v/>
      </c>
      <c r="W22" s="18" t="str">
        <f t="shared" si="5"/>
        <v/>
      </c>
    </row>
    <row r="23" spans="1:23">
      <c r="A23" s="7"/>
      <c r="B23" s="7"/>
      <c r="C23" s="12"/>
      <c r="D23" s="9"/>
      <c r="E23" s="9">
        <f t="shared" si="6"/>
        <v>0</v>
      </c>
      <c r="F23" s="7"/>
      <c r="G23" s="10" t="e">
        <f t="shared" si="0"/>
        <v>#DIV/0!</v>
      </c>
      <c r="H23" s="7"/>
      <c r="I23" s="10">
        <f t="shared" si="7"/>
        <v>0</v>
      </c>
      <c r="J23" s="9"/>
      <c r="K23" s="10" t="e">
        <f t="shared" si="1"/>
        <v>#DIV/0!</v>
      </c>
      <c r="L23" s="9"/>
      <c r="M23" s="10" t="str">
        <f t="shared" si="8"/>
        <v/>
      </c>
      <c r="N23" s="7"/>
      <c r="O23" s="10" t="e">
        <f t="shared" si="9"/>
        <v>#DIV/0!</v>
      </c>
      <c r="P23" s="7"/>
      <c r="Q23" s="10">
        <f t="shared" si="10"/>
        <v>0</v>
      </c>
      <c r="R23" s="9"/>
      <c r="S23" s="9"/>
      <c r="T23" s="9">
        <f t="shared" si="2"/>
        <v>0</v>
      </c>
      <c r="U23" s="18" t="str">
        <f t="shared" si="3"/>
        <v/>
      </c>
      <c r="V23" s="18" t="str">
        <f t="shared" si="4"/>
        <v/>
      </c>
      <c r="W23" s="18" t="str">
        <f t="shared" si="5"/>
        <v/>
      </c>
    </row>
    <row r="24" spans="1:23">
      <c r="A24" s="7"/>
      <c r="B24" s="7"/>
      <c r="C24" s="12"/>
      <c r="D24" s="9"/>
      <c r="E24" s="9">
        <f t="shared" si="6"/>
        <v>0</v>
      </c>
      <c r="F24" s="7"/>
      <c r="G24" s="10" t="e">
        <f t="shared" si="0"/>
        <v>#DIV/0!</v>
      </c>
      <c r="H24" s="7"/>
      <c r="I24" s="10">
        <f t="shared" si="7"/>
        <v>0</v>
      </c>
      <c r="J24" s="9"/>
      <c r="K24" s="10" t="e">
        <f t="shared" si="1"/>
        <v>#DIV/0!</v>
      </c>
      <c r="L24" s="9"/>
      <c r="M24" s="10" t="str">
        <f t="shared" si="8"/>
        <v/>
      </c>
      <c r="N24" s="7"/>
      <c r="O24" s="10" t="e">
        <f t="shared" si="9"/>
        <v>#DIV/0!</v>
      </c>
      <c r="P24" s="7"/>
      <c r="Q24" s="10">
        <f t="shared" si="10"/>
        <v>0</v>
      </c>
      <c r="R24" s="9"/>
      <c r="S24" s="9"/>
      <c r="T24" s="9">
        <f t="shared" si="2"/>
        <v>0</v>
      </c>
      <c r="U24" s="18" t="str">
        <f t="shared" si="3"/>
        <v/>
      </c>
      <c r="V24" s="18" t="str">
        <f t="shared" si="4"/>
        <v/>
      </c>
      <c r="W24" s="18" t="str">
        <f t="shared" si="5"/>
        <v/>
      </c>
    </row>
    <row r="25" spans="1:23">
      <c r="A25" s="7"/>
      <c r="B25" s="7"/>
      <c r="C25" s="12"/>
      <c r="D25" s="9"/>
      <c r="E25" s="9">
        <f t="shared" si="6"/>
        <v>0</v>
      </c>
      <c r="F25" s="7"/>
      <c r="G25" s="10" t="e">
        <f t="shared" si="0"/>
        <v>#DIV/0!</v>
      </c>
      <c r="H25" s="7"/>
      <c r="I25" s="10">
        <f t="shared" si="7"/>
        <v>0</v>
      </c>
      <c r="J25" s="9"/>
      <c r="K25" s="10" t="e">
        <f t="shared" si="1"/>
        <v>#DIV/0!</v>
      </c>
      <c r="L25" s="9"/>
      <c r="M25" s="10" t="str">
        <f t="shared" si="8"/>
        <v/>
      </c>
      <c r="N25" s="7"/>
      <c r="O25" s="10" t="e">
        <f t="shared" si="9"/>
        <v>#DIV/0!</v>
      </c>
      <c r="P25" s="7"/>
      <c r="Q25" s="10">
        <f t="shared" si="10"/>
        <v>0</v>
      </c>
      <c r="R25" s="9"/>
      <c r="S25" s="9"/>
      <c r="T25" s="9">
        <f t="shared" si="2"/>
        <v>0</v>
      </c>
      <c r="U25" s="18" t="str">
        <f t="shared" si="3"/>
        <v/>
      </c>
      <c r="V25" s="18" t="str">
        <f t="shared" si="4"/>
        <v/>
      </c>
      <c r="W25" s="18" t="str">
        <f t="shared" si="5"/>
        <v/>
      </c>
    </row>
    <row r="26" spans="1:23">
      <c r="A26" s="7"/>
      <c r="B26" s="7"/>
      <c r="C26" s="12"/>
      <c r="D26" s="9"/>
      <c r="E26" s="9">
        <f t="shared" si="6"/>
        <v>0</v>
      </c>
      <c r="F26" s="7"/>
      <c r="G26" s="10" t="e">
        <f t="shared" si="0"/>
        <v>#DIV/0!</v>
      </c>
      <c r="H26" s="7"/>
      <c r="I26" s="10">
        <f t="shared" si="7"/>
        <v>0</v>
      </c>
      <c r="J26" s="9"/>
      <c r="K26" s="10" t="e">
        <f t="shared" si="1"/>
        <v>#DIV/0!</v>
      </c>
      <c r="L26" s="9"/>
      <c r="M26" s="10" t="str">
        <f t="shared" si="8"/>
        <v/>
      </c>
      <c r="N26" s="7"/>
      <c r="O26" s="10" t="e">
        <f t="shared" si="9"/>
        <v>#DIV/0!</v>
      </c>
      <c r="P26" s="7"/>
      <c r="Q26" s="10">
        <f t="shared" si="10"/>
        <v>0</v>
      </c>
      <c r="R26" s="9"/>
      <c r="S26" s="9"/>
      <c r="T26" s="9">
        <f t="shared" si="2"/>
        <v>0</v>
      </c>
      <c r="U26" s="18" t="str">
        <f t="shared" si="3"/>
        <v/>
      </c>
      <c r="V26" s="18" t="str">
        <f t="shared" si="4"/>
        <v/>
      </c>
      <c r="W26" s="18" t="str">
        <f t="shared" si="5"/>
        <v/>
      </c>
    </row>
    <row r="27" spans="1:23">
      <c r="A27" s="7"/>
      <c r="B27" s="7"/>
      <c r="C27" s="12"/>
      <c r="D27" s="9"/>
      <c r="E27" s="9">
        <f t="shared" si="6"/>
        <v>0</v>
      </c>
      <c r="F27" s="7"/>
      <c r="G27" s="10" t="e">
        <f t="shared" si="0"/>
        <v>#DIV/0!</v>
      </c>
      <c r="H27" s="7"/>
      <c r="I27" s="10">
        <f t="shared" si="7"/>
        <v>0</v>
      </c>
      <c r="J27" s="9"/>
      <c r="K27" s="10" t="e">
        <f t="shared" si="1"/>
        <v>#DIV/0!</v>
      </c>
      <c r="L27" s="9"/>
      <c r="M27" s="10" t="str">
        <f t="shared" si="8"/>
        <v/>
      </c>
      <c r="N27" s="7"/>
      <c r="O27" s="10" t="e">
        <f t="shared" si="9"/>
        <v>#DIV/0!</v>
      </c>
      <c r="P27" s="7"/>
      <c r="Q27" s="10">
        <f t="shared" si="10"/>
        <v>0</v>
      </c>
      <c r="R27" s="9"/>
      <c r="S27" s="9"/>
      <c r="T27" s="9">
        <f t="shared" si="2"/>
        <v>0</v>
      </c>
      <c r="U27" s="18" t="str">
        <f t="shared" si="3"/>
        <v/>
      </c>
      <c r="V27" s="18" t="str">
        <f t="shared" si="4"/>
        <v/>
      </c>
      <c r="W27" s="18" t="str">
        <f t="shared" si="5"/>
        <v/>
      </c>
    </row>
    <row r="28" spans="1:23">
      <c r="A28" s="7"/>
      <c r="B28" s="7"/>
      <c r="C28" s="12"/>
      <c r="D28" s="9"/>
      <c r="E28" s="9">
        <f t="shared" si="6"/>
        <v>0</v>
      </c>
      <c r="F28" s="7"/>
      <c r="G28" s="10" t="e">
        <f t="shared" si="0"/>
        <v>#DIV/0!</v>
      </c>
      <c r="H28" s="7"/>
      <c r="I28" s="10">
        <f t="shared" si="7"/>
        <v>0</v>
      </c>
      <c r="J28" s="9"/>
      <c r="K28" s="10" t="e">
        <f t="shared" si="1"/>
        <v>#DIV/0!</v>
      </c>
      <c r="L28" s="9"/>
      <c r="M28" s="10" t="str">
        <f t="shared" si="8"/>
        <v/>
      </c>
      <c r="N28" s="7"/>
      <c r="O28" s="10" t="e">
        <f t="shared" si="9"/>
        <v>#DIV/0!</v>
      </c>
      <c r="P28" s="7"/>
      <c r="Q28" s="10">
        <f t="shared" si="10"/>
        <v>0</v>
      </c>
      <c r="R28" s="9"/>
      <c r="S28" s="9"/>
      <c r="T28" s="9">
        <f t="shared" si="2"/>
        <v>0</v>
      </c>
      <c r="U28" s="18" t="str">
        <f t="shared" si="3"/>
        <v/>
      </c>
      <c r="V28" s="18" t="str">
        <f t="shared" si="4"/>
        <v/>
      </c>
      <c r="W28" s="18" t="str">
        <f t="shared" si="5"/>
        <v/>
      </c>
    </row>
    <row r="29" spans="1:23">
      <c r="A29" s="7"/>
      <c r="B29" s="7"/>
      <c r="C29" s="12"/>
      <c r="D29" s="9"/>
      <c r="E29" s="9">
        <f t="shared" si="6"/>
        <v>0</v>
      </c>
      <c r="F29" s="7"/>
      <c r="G29" s="10" t="e">
        <f t="shared" si="0"/>
        <v>#DIV/0!</v>
      </c>
      <c r="H29" s="7"/>
      <c r="I29" s="10">
        <f t="shared" si="7"/>
        <v>0</v>
      </c>
      <c r="J29" s="9"/>
      <c r="K29" s="10" t="e">
        <f t="shared" si="1"/>
        <v>#DIV/0!</v>
      </c>
      <c r="L29" s="9"/>
      <c r="M29" s="10" t="str">
        <f t="shared" si="8"/>
        <v/>
      </c>
      <c r="N29" s="7"/>
      <c r="O29" s="10" t="e">
        <f t="shared" si="9"/>
        <v>#DIV/0!</v>
      </c>
      <c r="P29" s="7"/>
      <c r="Q29" s="10">
        <f t="shared" si="10"/>
        <v>0</v>
      </c>
      <c r="R29" s="9"/>
      <c r="S29" s="9"/>
      <c r="T29" s="9">
        <f t="shared" si="2"/>
        <v>0</v>
      </c>
      <c r="U29" s="18" t="str">
        <f t="shared" si="3"/>
        <v/>
      </c>
      <c r="V29" s="18" t="str">
        <f t="shared" si="4"/>
        <v/>
      </c>
      <c r="W29" s="18" t="str">
        <f t="shared" si="5"/>
        <v/>
      </c>
    </row>
    <row r="30" spans="1:23">
      <c r="A30" s="7"/>
      <c r="B30" s="7"/>
      <c r="C30" s="12"/>
      <c r="D30" s="9"/>
      <c r="E30" s="9">
        <f t="shared" si="6"/>
        <v>0</v>
      </c>
      <c r="F30" s="7"/>
      <c r="G30" s="10" t="e">
        <f t="shared" si="0"/>
        <v>#DIV/0!</v>
      </c>
      <c r="H30" s="7"/>
      <c r="I30" s="10">
        <f t="shared" si="7"/>
        <v>0</v>
      </c>
      <c r="J30" s="9"/>
      <c r="K30" s="10" t="e">
        <f t="shared" si="1"/>
        <v>#DIV/0!</v>
      </c>
      <c r="L30" s="9"/>
      <c r="M30" s="10" t="str">
        <f t="shared" si="8"/>
        <v/>
      </c>
      <c r="N30" s="7"/>
      <c r="O30" s="10" t="e">
        <f t="shared" si="9"/>
        <v>#DIV/0!</v>
      </c>
      <c r="P30" s="7"/>
      <c r="Q30" s="10">
        <f t="shared" si="10"/>
        <v>0</v>
      </c>
      <c r="R30" s="9"/>
      <c r="S30" s="9"/>
      <c r="T30" s="9">
        <f t="shared" si="2"/>
        <v>0</v>
      </c>
      <c r="U30" s="18" t="str">
        <f t="shared" si="3"/>
        <v/>
      </c>
      <c r="V30" s="18" t="str">
        <f t="shared" si="4"/>
        <v/>
      </c>
      <c r="W30" s="18" t="str">
        <f t="shared" si="5"/>
        <v/>
      </c>
    </row>
    <row r="31" spans="1:23">
      <c r="A31" s="7"/>
      <c r="B31" s="7"/>
      <c r="C31" s="12"/>
      <c r="D31" s="9"/>
      <c r="E31" s="9">
        <f t="shared" si="6"/>
        <v>0</v>
      </c>
      <c r="F31" s="7"/>
      <c r="G31" s="10" t="e">
        <f t="shared" si="0"/>
        <v>#DIV/0!</v>
      </c>
      <c r="H31" s="7"/>
      <c r="I31" s="10">
        <f t="shared" si="7"/>
        <v>0</v>
      </c>
      <c r="J31" s="9"/>
      <c r="K31" s="10" t="e">
        <f t="shared" si="1"/>
        <v>#DIV/0!</v>
      </c>
      <c r="L31" s="9"/>
      <c r="M31" s="10" t="str">
        <f t="shared" si="8"/>
        <v/>
      </c>
      <c r="N31" s="7"/>
      <c r="O31" s="10" t="e">
        <f t="shared" si="9"/>
        <v>#DIV/0!</v>
      </c>
      <c r="P31" s="7"/>
      <c r="Q31" s="10">
        <f t="shared" si="10"/>
        <v>0</v>
      </c>
      <c r="R31" s="9"/>
      <c r="S31" s="9"/>
      <c r="T31" s="9">
        <f t="shared" si="2"/>
        <v>0</v>
      </c>
      <c r="U31" s="18" t="str">
        <f t="shared" si="3"/>
        <v/>
      </c>
      <c r="V31" s="18" t="str">
        <f t="shared" si="4"/>
        <v/>
      </c>
      <c r="W31" s="18" t="str">
        <f t="shared" si="5"/>
        <v/>
      </c>
    </row>
    <row r="32" spans="1:23">
      <c r="A32" s="7"/>
      <c r="B32" s="7"/>
      <c r="C32" s="12"/>
      <c r="D32" s="9"/>
      <c r="E32" s="9">
        <f t="shared" si="6"/>
        <v>0</v>
      </c>
      <c r="F32" s="7"/>
      <c r="G32" s="10" t="e">
        <f t="shared" si="0"/>
        <v>#DIV/0!</v>
      </c>
      <c r="H32" s="7"/>
      <c r="I32" s="10">
        <f t="shared" si="7"/>
        <v>0</v>
      </c>
      <c r="J32" s="9"/>
      <c r="K32" s="10" t="e">
        <f t="shared" si="1"/>
        <v>#DIV/0!</v>
      </c>
      <c r="L32" s="9"/>
      <c r="M32" s="10" t="str">
        <f t="shared" si="8"/>
        <v/>
      </c>
      <c r="N32" s="7"/>
      <c r="O32" s="10" t="e">
        <f t="shared" si="9"/>
        <v>#DIV/0!</v>
      </c>
      <c r="P32" s="7"/>
      <c r="Q32" s="10">
        <f t="shared" si="10"/>
        <v>0</v>
      </c>
      <c r="R32" s="9"/>
      <c r="S32" s="9"/>
      <c r="T32" s="9">
        <f t="shared" si="2"/>
        <v>0</v>
      </c>
      <c r="U32" s="18" t="str">
        <f t="shared" si="3"/>
        <v/>
      </c>
      <c r="V32" s="18" t="str">
        <f t="shared" si="4"/>
        <v/>
      </c>
      <c r="W32" s="18" t="str">
        <f t="shared" si="5"/>
        <v/>
      </c>
    </row>
    <row r="33" spans="1:23">
      <c r="A33" s="7"/>
      <c r="B33" s="7"/>
      <c r="C33" s="12"/>
      <c r="D33" s="9"/>
      <c r="E33" s="9">
        <f t="shared" si="6"/>
        <v>0</v>
      </c>
      <c r="F33" s="7"/>
      <c r="G33" s="10" t="e">
        <f t="shared" si="0"/>
        <v>#DIV/0!</v>
      </c>
      <c r="H33" s="7"/>
      <c r="I33" s="10">
        <f t="shared" si="7"/>
        <v>0</v>
      </c>
      <c r="J33" s="9"/>
      <c r="K33" s="10" t="e">
        <f t="shared" si="1"/>
        <v>#DIV/0!</v>
      </c>
      <c r="L33" s="9"/>
      <c r="M33" s="10" t="str">
        <f t="shared" si="8"/>
        <v/>
      </c>
      <c r="N33" s="7"/>
      <c r="O33" s="10" t="e">
        <f t="shared" si="9"/>
        <v>#DIV/0!</v>
      </c>
      <c r="P33" s="7"/>
      <c r="Q33" s="10">
        <f t="shared" si="10"/>
        <v>0</v>
      </c>
      <c r="R33" s="9"/>
      <c r="S33" s="9"/>
      <c r="T33" s="9">
        <f t="shared" si="2"/>
        <v>0</v>
      </c>
      <c r="U33" s="18" t="str">
        <f t="shared" si="3"/>
        <v/>
      </c>
      <c r="V33" s="18" t="str">
        <f t="shared" si="4"/>
        <v/>
      </c>
      <c r="W33" s="18" t="str">
        <f t="shared" si="5"/>
        <v/>
      </c>
    </row>
    <row r="34" spans="1:23">
      <c r="A34" s="7"/>
      <c r="B34" s="7"/>
      <c r="C34" s="12"/>
      <c r="D34" s="9"/>
      <c r="E34" s="9">
        <f t="shared" si="6"/>
        <v>0</v>
      </c>
      <c r="F34" s="7"/>
      <c r="G34" s="10" t="e">
        <f t="shared" si="0"/>
        <v>#DIV/0!</v>
      </c>
      <c r="H34" s="7"/>
      <c r="I34" s="10">
        <f t="shared" si="7"/>
        <v>0</v>
      </c>
      <c r="J34" s="9"/>
      <c r="K34" s="10" t="e">
        <f t="shared" si="1"/>
        <v>#DIV/0!</v>
      </c>
      <c r="L34" s="9"/>
      <c r="M34" s="10" t="str">
        <f t="shared" si="8"/>
        <v/>
      </c>
      <c r="N34" s="7"/>
      <c r="O34" s="10" t="e">
        <f t="shared" si="9"/>
        <v>#DIV/0!</v>
      </c>
      <c r="P34" s="7"/>
      <c r="Q34" s="10">
        <f t="shared" si="10"/>
        <v>0</v>
      </c>
      <c r="R34" s="9"/>
      <c r="S34" s="9"/>
      <c r="T34" s="9">
        <f t="shared" si="2"/>
        <v>0</v>
      </c>
      <c r="U34" s="18" t="str">
        <f t="shared" si="3"/>
        <v/>
      </c>
      <c r="V34" s="18" t="str">
        <f t="shared" si="4"/>
        <v/>
      </c>
      <c r="W34" s="18" t="str">
        <f t="shared" si="5"/>
        <v/>
      </c>
    </row>
  </sheetData>
  <mergeCells count="5">
    <mergeCell ref="A1:E1"/>
    <mergeCell ref="S2:W2"/>
    <mergeCell ref="F3:I3"/>
    <mergeCell ref="J3:M3"/>
    <mergeCell ref="N3:Q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 Packard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00201资本结构</vt:lpstr>
      <vt:lpstr>00205人均盈利</vt:lpstr>
      <vt:lpstr>00206现金收益</vt:lpstr>
      <vt:lpstr>00207固定资产</vt:lpstr>
      <vt:lpstr>其他--盈利能力</vt:lpstr>
      <vt:lpstr>00202其他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dcterms:created xsi:type="dcterms:W3CDTF">2017-03-24T07:28:00Z</dcterms:created>
  <cp:lastPrinted>2017-05-26T06:51:00Z</cp:lastPrinted>
  <dcterms:modified xsi:type="dcterms:W3CDTF">2017-05-26T14:54:44Z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